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89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87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worksheets/sheet85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92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9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895" windowHeight="9930" firstSheet="87" activeTab="89"/>
  </bookViews>
  <sheets>
    <sheet name="精整2017-02-14" sheetId="1" state="hidden" r:id="rId1"/>
    <sheet name="淬火2017-02-14" sheetId="2" state="hidden" r:id="rId2"/>
    <sheet name="板材2017-02-14" sheetId="3" state="hidden" r:id="rId3"/>
    <sheet name="精整2017-02-15" sheetId="4" state="hidden" r:id="rId4"/>
    <sheet name="淬火2017-02-15" sheetId="5" state="hidden" r:id="rId5"/>
    <sheet name="板材2017-02-15" sheetId="6" state="hidden" r:id="rId6"/>
    <sheet name="精整2017-02-16" sheetId="7" state="hidden" r:id="rId7"/>
    <sheet name="淬火2017-02-16" sheetId="8" state="hidden" r:id="rId8"/>
    <sheet name="板材2017-02-16" sheetId="9" state="hidden" r:id="rId9"/>
    <sheet name="精整2017-02-17" sheetId="10" state="hidden" r:id="rId10"/>
    <sheet name="淬火2017-02-17" sheetId="11" state="hidden" r:id="rId11"/>
    <sheet name="板材2017-02-17" sheetId="12" state="hidden" r:id="rId12"/>
    <sheet name="精整2017-02-18" sheetId="13" state="hidden" r:id="rId13"/>
    <sheet name="淬火2017-02-18" sheetId="14" state="hidden" r:id="rId14"/>
    <sheet name="板材2017-02-18" sheetId="15" state="hidden" r:id="rId15"/>
    <sheet name="精整2017-02-19" sheetId="16" state="hidden" r:id="rId16"/>
    <sheet name="淬火2017-02-19" sheetId="17" state="hidden" r:id="rId17"/>
    <sheet name="板材2017-02-19" sheetId="18" state="hidden" r:id="rId18"/>
    <sheet name="精整2017-02-20" sheetId="19" state="hidden" r:id="rId19"/>
    <sheet name="淬火2017-02-20" sheetId="20" state="hidden" r:id="rId20"/>
    <sheet name="板材2017-02-20" sheetId="21" state="hidden" r:id="rId21"/>
    <sheet name="精整2017-02-21" sheetId="22" state="hidden" r:id="rId22"/>
    <sheet name="淬火2017-02-21" sheetId="23" state="hidden" r:id="rId23"/>
    <sheet name="板材2017-02-21" sheetId="24" state="hidden" r:id="rId24"/>
    <sheet name="精整2017-02-22" sheetId="25" state="hidden" r:id="rId25"/>
    <sheet name="淬火2017-02-22" sheetId="26" state="hidden" r:id="rId26"/>
    <sheet name="板材2017-02-22" sheetId="27" state="hidden" r:id="rId27"/>
    <sheet name="精整2017-02-23" sheetId="28" state="hidden" r:id="rId28"/>
    <sheet name="淬火2017-02-23" sheetId="29" state="hidden" r:id="rId29"/>
    <sheet name="板材2017-02-23" sheetId="30" state="hidden" r:id="rId30"/>
    <sheet name="精整2017-02-24" sheetId="31" state="hidden" r:id="rId31"/>
    <sheet name="淬火2017-02-24" sheetId="32" state="hidden" r:id="rId32"/>
    <sheet name="板材2017-02-24" sheetId="33" state="hidden" r:id="rId33"/>
    <sheet name="精整2017-02-25" sheetId="34" state="hidden" r:id="rId34"/>
    <sheet name="淬火2017-02-25" sheetId="35" state="hidden" r:id="rId35"/>
    <sheet name="板材2017-02-25" sheetId="36" state="hidden" r:id="rId36"/>
    <sheet name="精整2017-02-26" sheetId="37" state="hidden" r:id="rId37"/>
    <sheet name="淬火2017-02-26" sheetId="38" state="hidden" r:id="rId38"/>
    <sheet name="板材2017-02-26" sheetId="39" state="hidden" r:id="rId39"/>
    <sheet name="精整2017-02-28" sheetId="40" state="hidden" r:id="rId40"/>
    <sheet name="淬火2017-02-28" sheetId="41" state="hidden" r:id="rId41"/>
    <sheet name="板材2017-02-28" sheetId="42" state="hidden" r:id="rId42"/>
    <sheet name="精整2017-03-01" sheetId="43" state="hidden" r:id="rId43"/>
    <sheet name="淬火2017-03-01" sheetId="44" state="hidden" r:id="rId44"/>
    <sheet name="板材2017-03-01" sheetId="45" state="hidden" r:id="rId45"/>
    <sheet name="精整2017-03-02" sheetId="46" state="hidden" r:id="rId46"/>
    <sheet name="淬火2017-03-02" sheetId="47" state="hidden" r:id="rId47"/>
    <sheet name="板材2017-03-02" sheetId="48" state="hidden" r:id="rId48"/>
    <sheet name="精整2017-03-03" sheetId="49" state="hidden" r:id="rId49"/>
    <sheet name="淬火2017-03-03" sheetId="50" state="hidden" r:id="rId50"/>
    <sheet name="板材2017-03-03" sheetId="51" state="hidden" r:id="rId51"/>
    <sheet name="精整2017-03-05" sheetId="52" state="hidden" r:id="rId52"/>
    <sheet name="淬火2017-03-05" sheetId="53" state="hidden" r:id="rId53"/>
    <sheet name="板材2017-03-05" sheetId="54" state="hidden" r:id="rId54"/>
    <sheet name="精整2017-03-06" sheetId="55" state="hidden" r:id="rId55"/>
    <sheet name="淬火2017-03-06" sheetId="56" state="hidden" r:id="rId56"/>
    <sheet name="板材2017-03-06" sheetId="57" state="hidden" r:id="rId57"/>
    <sheet name="精整2017-03-07" sheetId="58" state="hidden" r:id="rId58"/>
    <sheet name="淬火2017-03-07" sheetId="59" state="hidden" r:id="rId59"/>
    <sheet name="板材2017-03-07" sheetId="60" state="hidden" r:id="rId60"/>
    <sheet name="精整2017-03-08" sheetId="61" state="hidden" r:id="rId61"/>
    <sheet name="淬火2017-03-08" sheetId="62" state="hidden" r:id="rId62"/>
    <sheet name="板材2017-03-08" sheetId="63" state="hidden" r:id="rId63"/>
    <sheet name="精整2017-03-09" sheetId="64" state="hidden" r:id="rId64"/>
    <sheet name="淬火2017-03-09" sheetId="65" state="hidden" r:id="rId65"/>
    <sheet name="板材2017-03-09" sheetId="66" state="hidden" r:id="rId66"/>
    <sheet name="精整2017-03-10" sheetId="67" state="hidden" r:id="rId67"/>
    <sheet name="淬火2017-03-10" sheetId="68" state="hidden" r:id="rId68"/>
    <sheet name="板材2017-03-10" sheetId="69" state="hidden" r:id="rId69"/>
    <sheet name="精整2017-03-14" sheetId="70" state="hidden" r:id="rId70"/>
    <sheet name="淬火2017-03-14" sheetId="71" state="hidden" r:id="rId71"/>
    <sheet name="板材2017-03-14" sheetId="72" state="hidden" r:id="rId72"/>
    <sheet name="精整2017-03-15" sheetId="73" state="hidden" r:id="rId73"/>
    <sheet name="淬火2017-03-15" sheetId="74" state="hidden" r:id="rId74"/>
    <sheet name="板材2017-03-15" sheetId="75" state="hidden" r:id="rId75"/>
    <sheet name="精整2017-03-16" sheetId="76" state="hidden" r:id="rId76"/>
    <sheet name="淬火2017-03-16" sheetId="77" state="hidden" r:id="rId77"/>
    <sheet name="板材2017-03-16" sheetId="78" state="hidden" r:id="rId78"/>
    <sheet name="精整2017-03-18" sheetId="79" state="hidden" r:id="rId79"/>
    <sheet name="淬火2017-03-18" sheetId="80" state="hidden" r:id="rId80"/>
    <sheet name="板材2017-03-18" sheetId="81" state="hidden" r:id="rId81"/>
    <sheet name="精整2017-03-20" sheetId="82" state="hidden" r:id="rId82"/>
    <sheet name="淬火2017-03-20" sheetId="83" state="hidden" r:id="rId83"/>
    <sheet name="板材2017-03-20" sheetId="84" state="hidden" r:id="rId84"/>
    <sheet name="淬火2017-03-30" sheetId="85" state="hidden" r:id="rId85"/>
    <sheet name="精整2017-03-30" sheetId="86" state="hidden" r:id="rId86"/>
    <sheet name="板材2017-03-30" sheetId="87" state="hidden" r:id="rId87"/>
    <sheet name="5052库存" sheetId="88" r:id="rId88"/>
    <sheet name="6061T6库存" sheetId="89" r:id="rId89"/>
    <sheet name="5083库存" sheetId="90" r:id="rId90"/>
    <sheet name="薄板库存" sheetId="91" r:id="rId91"/>
    <sheet name="7075库存 " sheetId="92" r:id="rId92"/>
  </sheets>
  <definedNames>
    <definedName name="_xlnm._FilterDatabase" localSheetId="87" hidden="1">'5052库存'!$A$2:$F$57</definedName>
    <definedName name="_xlnm._FilterDatabase" localSheetId="89" hidden="1">'5083库存'!$A$3:$F$57</definedName>
    <definedName name="_xlnm._FilterDatabase" localSheetId="88" hidden="1">'6061T6库存'!$A$3:$F$37</definedName>
    <definedName name="_xlnm._FilterDatabase" localSheetId="91" hidden="1">'7075库存 '!$A$3:$F$51</definedName>
    <definedName name="_xlnm._FilterDatabase" localSheetId="2" hidden="1">'板材2017-02-14'!$A$3:$G$35</definedName>
    <definedName name="_xlnm._FilterDatabase" localSheetId="5" hidden="1">'板材2017-02-15'!$A$3:$G$35</definedName>
    <definedName name="_xlnm._FilterDatabase" localSheetId="8" hidden="1">'板材2017-02-16'!$A$3:$G$35</definedName>
    <definedName name="_xlnm._FilterDatabase" localSheetId="11" hidden="1">'板材2017-02-17'!$A$3:$G$35</definedName>
    <definedName name="_xlnm._FilterDatabase" localSheetId="14" hidden="1">'板材2017-02-18'!$A$3:$G$35</definedName>
    <definedName name="_xlnm._FilterDatabase" localSheetId="17" hidden="1">'板材2017-02-19'!$A$3:$G$35</definedName>
    <definedName name="_xlnm._FilterDatabase" localSheetId="20" hidden="1">'板材2017-02-20'!$A$3:$G$35</definedName>
    <definedName name="_xlnm._FilterDatabase" localSheetId="23" hidden="1">'板材2017-02-21'!$A$3:$G$35</definedName>
    <definedName name="_xlnm._FilterDatabase" localSheetId="26" hidden="1">'板材2017-02-22'!$A$3:$G$35</definedName>
    <definedName name="_xlnm._FilterDatabase" localSheetId="29" hidden="1">'板材2017-02-23'!$A$3:$G$35</definedName>
    <definedName name="_xlnm._FilterDatabase" localSheetId="32" hidden="1">'板材2017-02-24'!$A$3:$G$35</definedName>
    <definedName name="_xlnm._FilterDatabase" localSheetId="35" hidden="1">'板材2017-02-25'!$A$3:$G$35</definedName>
    <definedName name="_xlnm._FilterDatabase" localSheetId="38" hidden="1">'板材2017-02-26'!$A$3:$G$35</definedName>
    <definedName name="_xlnm._FilterDatabase" localSheetId="41" hidden="1">'板材2017-02-28'!$A$3:$G$35</definedName>
    <definedName name="_xlnm._FilterDatabase" localSheetId="44" hidden="1">'板材2017-03-01'!$A$3:$G$35</definedName>
    <definedName name="_xlnm._FilterDatabase" localSheetId="47" hidden="1">'板材2017-03-02'!$A$3:$G$35</definedName>
    <definedName name="_xlnm._FilterDatabase" localSheetId="50" hidden="1">'板材2017-03-03'!$A$3:$G$35</definedName>
    <definedName name="_xlnm._FilterDatabase" localSheetId="53" hidden="1">'板材2017-03-05'!$A$3:$G$35</definedName>
    <definedName name="_xlnm._FilterDatabase" localSheetId="56" hidden="1">'板材2017-03-06'!$A$3:$G$34</definedName>
    <definedName name="_xlnm._FilterDatabase" localSheetId="59" hidden="1">'板材2017-03-07'!$A$3:$G$34</definedName>
    <definedName name="_xlnm._FilterDatabase" localSheetId="62" hidden="1">'板材2017-03-08'!$A$3:$G$34</definedName>
    <definedName name="_xlnm._FilterDatabase" localSheetId="65" hidden="1">'板材2017-03-09'!$A$3:$G$34</definedName>
    <definedName name="_xlnm._FilterDatabase" localSheetId="68" hidden="1">'板材2017-03-10'!$A$3:$G$34</definedName>
    <definedName name="_xlnm._FilterDatabase" localSheetId="71" hidden="1">'板材2017-03-14'!$A$3:$G$34</definedName>
    <definedName name="_xlnm._FilterDatabase" localSheetId="74" hidden="1">'板材2017-03-15'!$A$3:$G$34</definedName>
    <definedName name="_xlnm._FilterDatabase" localSheetId="77" hidden="1">'板材2017-03-16'!$A$3:$G$34</definedName>
    <definedName name="_xlnm._FilterDatabase" localSheetId="80" hidden="1">'板材2017-03-18'!$A$3:$G$34</definedName>
    <definedName name="_xlnm._FilterDatabase" localSheetId="83" hidden="1">'板材2017-03-20'!$A$3:$G$34</definedName>
    <definedName name="_xlnm._FilterDatabase" localSheetId="86" hidden="1">'板材2017-03-30'!$A$3:$G$34</definedName>
    <definedName name="_xlnm._FilterDatabase" localSheetId="90" hidden="1">薄板库存!$B$3:$G$58</definedName>
    <definedName name="_xlnm._FilterDatabase" localSheetId="1" hidden="1">'淬火2017-02-14'!$A$3:$G$34</definedName>
    <definedName name="_xlnm._FilterDatabase" localSheetId="4" hidden="1">'淬火2017-02-15'!$A$3:$G$34</definedName>
    <definedName name="_xlnm._FilterDatabase" localSheetId="7" hidden="1">'淬火2017-02-16'!$A$3:$G$37</definedName>
    <definedName name="_xlnm._FilterDatabase" localSheetId="10" hidden="1">'淬火2017-02-17'!$A$3:$G$36</definedName>
    <definedName name="_xlnm._FilterDatabase" localSheetId="13" hidden="1">'淬火2017-02-18'!$A$3:$G$37</definedName>
    <definedName name="_xlnm._FilterDatabase" localSheetId="16" hidden="1">'淬火2017-02-19'!$A$3:$G$43</definedName>
    <definedName name="_xlnm._FilterDatabase" localSheetId="19" hidden="1">'淬火2017-02-20'!$A$3:$G$39</definedName>
    <definedName name="_xlnm._FilterDatabase" localSheetId="22" hidden="1">'淬火2017-02-21'!$A$3:$G$38</definedName>
    <definedName name="_xlnm._FilterDatabase" localSheetId="25" hidden="1">'淬火2017-02-22'!$A$3:$G$37</definedName>
    <definedName name="_xlnm._FilterDatabase" localSheetId="28" hidden="1">'淬火2017-02-23'!$A$3:$G$30</definedName>
    <definedName name="_xlnm._FilterDatabase" localSheetId="31" hidden="1">'淬火2017-02-24'!$A$3:$G$34</definedName>
    <definedName name="_xlnm._FilterDatabase" localSheetId="34" hidden="1">'淬火2017-02-25'!$A$3:$G$36</definedName>
    <definedName name="_xlnm._FilterDatabase" localSheetId="37" hidden="1">'淬火2017-02-26'!$A$3:$G$38</definedName>
    <definedName name="_xlnm._FilterDatabase" localSheetId="40" hidden="1">'淬火2017-02-28'!$A$3:$G$36</definedName>
    <definedName name="_xlnm._FilterDatabase" localSheetId="43" hidden="1">'淬火2017-03-01'!$A$3:$G$33</definedName>
    <definedName name="_xlnm._FilterDatabase" localSheetId="46" hidden="1">'淬火2017-03-02'!$A$3:$G$34</definedName>
    <definedName name="_xlnm._FilterDatabase" localSheetId="49" hidden="1">'淬火2017-03-03'!$A$3:$G$34</definedName>
    <definedName name="_xlnm._FilterDatabase" localSheetId="52" hidden="1">'淬火2017-03-05'!$A$3:$G$29</definedName>
    <definedName name="_xlnm._FilterDatabase" localSheetId="55" hidden="1">'淬火2017-03-06'!$A$3:$G$23</definedName>
    <definedName name="_xlnm._FilterDatabase" localSheetId="58" hidden="1">'淬火2017-03-07'!$A$3:$G$23</definedName>
    <definedName name="_xlnm._FilterDatabase" localSheetId="61" hidden="1">'淬火2017-03-08'!$A$3:$G$23</definedName>
    <definedName name="_xlnm._FilterDatabase" localSheetId="64" hidden="1">'淬火2017-03-09'!$A$3:$G$22</definedName>
    <definedName name="_xlnm._FilterDatabase" localSheetId="67" hidden="1">'淬火2017-03-10'!$A$3:$G$23</definedName>
    <definedName name="_xlnm._FilterDatabase" localSheetId="70" hidden="1">'淬火2017-03-14'!$A$3:$G$22</definedName>
    <definedName name="_xlnm._FilterDatabase" localSheetId="73" hidden="1">'淬火2017-03-15'!$A$3:$G$22</definedName>
    <definedName name="_xlnm._FilterDatabase" localSheetId="76" hidden="1">'淬火2017-03-16'!$A$3:$G$23</definedName>
    <definedName name="_xlnm._FilterDatabase" localSheetId="79" hidden="1">'淬火2017-03-18'!$A$3:$G$23</definedName>
    <definedName name="_xlnm._FilterDatabase" localSheetId="82" hidden="1">'淬火2017-03-20'!$A$3:$G$19</definedName>
    <definedName name="_xlnm._FilterDatabase" localSheetId="84" hidden="1">'淬火2017-03-30'!$A$3:$G$20</definedName>
    <definedName name="_xlnm._FilterDatabase" localSheetId="0" hidden="1">'精整2017-02-14'!$A$3:$G$38</definedName>
    <definedName name="_xlnm._FilterDatabase" localSheetId="3" hidden="1">'精整2017-02-15'!$A$3:$G$38</definedName>
    <definedName name="_xlnm._FilterDatabase" localSheetId="6" hidden="1">'精整2017-02-16'!$A$3:$G$38</definedName>
    <definedName name="_xlnm._FilterDatabase" localSheetId="9" hidden="1">'精整2017-02-17'!$A$3:$G$32</definedName>
    <definedName name="_xlnm._FilterDatabase" localSheetId="12" hidden="1">'精整2017-02-18'!$A$3:$G$35</definedName>
    <definedName name="_xlnm._FilterDatabase" localSheetId="15" hidden="1">'精整2017-02-19'!$A$3:$G$38</definedName>
    <definedName name="_xlnm._FilterDatabase" localSheetId="18" hidden="1">'精整2017-02-20'!$A$3:$G$36</definedName>
    <definedName name="_xlnm._FilterDatabase" localSheetId="21" hidden="1">'精整2017-02-21'!$A$3:$G$35</definedName>
    <definedName name="_xlnm._FilterDatabase" localSheetId="24" hidden="1">'精整2017-02-22'!$A$3:$G$31</definedName>
    <definedName name="_xlnm._FilterDatabase" localSheetId="27" hidden="1">'精整2017-02-23'!$A$3:$G$35</definedName>
    <definedName name="_xlnm._FilterDatabase" localSheetId="30" hidden="1">'精整2017-02-24'!$A$3:$G$35</definedName>
    <definedName name="_xlnm._FilterDatabase" localSheetId="33" hidden="1">'精整2017-02-25'!$A$3:$G$35</definedName>
    <definedName name="_xlnm._FilterDatabase" localSheetId="36" hidden="1">'精整2017-02-26'!$A$3:$G$36</definedName>
    <definedName name="_xlnm._FilterDatabase" localSheetId="39" hidden="1">'精整2017-02-28'!$A$3:$G$36</definedName>
    <definedName name="_xlnm._FilterDatabase" localSheetId="42" hidden="1">'精整2017-03-01'!$A$3:$G$33</definedName>
    <definedName name="_xlnm._FilterDatabase" localSheetId="45" hidden="1">'精整2017-03-02'!$A$3:$G$37</definedName>
    <definedName name="_xlnm._FilterDatabase" localSheetId="48" hidden="1">'精整2017-03-03'!$A$3:$G$37</definedName>
    <definedName name="_xlnm._FilterDatabase" localSheetId="51" hidden="1">'精整2017-03-05'!$A$3:$G$26</definedName>
    <definedName name="_xlnm._FilterDatabase" localSheetId="54" hidden="1">'精整2017-03-06'!$A$3:$G$36</definedName>
    <definedName name="_xlnm._FilterDatabase" localSheetId="57" hidden="1">'精整2017-03-07'!$A$3:$G$37</definedName>
    <definedName name="_xlnm._FilterDatabase" localSheetId="60" hidden="1">'精整2017-03-08'!$A$3:$G$38</definedName>
    <definedName name="_xlnm._FilterDatabase" localSheetId="63" hidden="1">'精整2017-03-09'!$A$3:$G$38</definedName>
    <definedName name="_xlnm._FilterDatabase" localSheetId="66" hidden="1">'精整2017-03-10'!$A$3:$G$38</definedName>
    <definedName name="_xlnm._FilterDatabase" localSheetId="69" hidden="1">'精整2017-03-14'!$A$3:$G$38</definedName>
    <definedName name="_xlnm._FilterDatabase" localSheetId="72" hidden="1">'精整2017-03-15'!$A$3:$G$39</definedName>
    <definedName name="_xlnm._FilterDatabase" localSheetId="75" hidden="1">'精整2017-03-16'!$A$3:$G$38</definedName>
    <definedName name="_xlnm._FilterDatabase" localSheetId="78" hidden="1">'精整2017-03-18'!$A$3:$G$29</definedName>
    <definedName name="_xlnm._FilterDatabase" localSheetId="81" hidden="1">'精整2017-03-20'!$A$3:$G$25</definedName>
    <definedName name="_xlnm._FilterDatabase" localSheetId="85" hidden="1">'精整2017-03-30'!$A$3:$G$23</definedName>
  </definedNames>
  <calcPr calcId="125725"/>
</workbook>
</file>

<file path=xl/calcChain.xml><?xml version="1.0" encoding="utf-8"?>
<calcChain xmlns="http://schemas.openxmlformats.org/spreadsheetml/2006/main">
  <c r="E26" i="92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59" s="1"/>
  <c r="F15" i="91"/>
  <c r="F14"/>
  <c r="F13"/>
  <c r="F12"/>
  <c r="F11"/>
  <c r="F10"/>
  <c r="F9"/>
  <c r="F8"/>
  <c r="F7"/>
  <c r="F5"/>
  <c r="F4"/>
  <c r="F66" s="1"/>
  <c r="E37" i="90"/>
  <c r="E36"/>
  <c r="E35"/>
  <c r="E34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5" i="89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6"/>
  <c r="E5"/>
  <c r="E4"/>
  <c r="E41" i="88"/>
  <c r="E40"/>
  <c r="E38"/>
  <c r="E37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F14" i="87"/>
  <c r="F13"/>
  <c r="F12"/>
  <c r="F11"/>
  <c r="F10"/>
  <c r="F9"/>
  <c r="F8"/>
  <c r="F7"/>
  <c r="F6"/>
  <c r="F5"/>
  <c r="F4"/>
  <c r="F42" s="1"/>
  <c r="F23" i="86"/>
  <c r="F22"/>
  <c r="F21"/>
  <c r="F20"/>
  <c r="F19"/>
  <c r="F18"/>
  <c r="F17"/>
  <c r="F16"/>
  <c r="E15"/>
  <c r="F15" s="1"/>
  <c r="F14"/>
  <c r="E13"/>
  <c r="F13" s="1"/>
  <c r="F12"/>
  <c r="E12"/>
  <c r="F11"/>
  <c r="E11"/>
  <c r="F10"/>
  <c r="E10"/>
  <c r="F9"/>
  <c r="E9"/>
  <c r="F8"/>
  <c r="F7"/>
  <c r="F6"/>
  <c r="E6"/>
  <c r="F5"/>
  <c r="F4"/>
  <c r="F20" i="85"/>
  <c r="F19"/>
  <c r="F18"/>
  <c r="F17"/>
  <c r="F16"/>
  <c r="F15"/>
  <c r="F14"/>
  <c r="F13"/>
  <c r="F12"/>
  <c r="F11"/>
  <c r="F10"/>
  <c r="F9"/>
  <c r="F8"/>
  <c r="F7"/>
  <c r="F6"/>
  <c r="E5"/>
  <c r="F5" s="1"/>
  <c r="F4"/>
  <c r="F14" i="84"/>
  <c r="F13"/>
  <c r="F12"/>
  <c r="F11"/>
  <c r="F10"/>
  <c r="F9"/>
  <c r="F8"/>
  <c r="F7"/>
  <c r="F6"/>
  <c r="F5"/>
  <c r="F4"/>
  <c r="F42" s="1"/>
  <c r="F19" i="83"/>
  <c r="F18"/>
  <c r="F17"/>
  <c r="E16"/>
  <c r="F16" s="1"/>
  <c r="E15"/>
  <c r="F15" s="1"/>
  <c r="E14"/>
  <c r="F14" s="1"/>
  <c r="F13"/>
  <c r="F12"/>
  <c r="F11"/>
  <c r="F10"/>
  <c r="E10"/>
  <c r="F9"/>
  <c r="F8"/>
  <c r="F7"/>
  <c r="E7"/>
  <c r="F6"/>
  <c r="E6"/>
  <c r="F5"/>
  <c r="F4"/>
  <c r="F25" i="82"/>
  <c r="F24"/>
  <c r="F23"/>
  <c r="F22"/>
  <c r="F21"/>
  <c r="F20"/>
  <c r="F19"/>
  <c r="F18"/>
  <c r="F17"/>
  <c r="F16"/>
  <c r="F15"/>
  <c r="E15"/>
  <c r="F14"/>
  <c r="E13"/>
  <c r="F13" s="1"/>
  <c r="E12"/>
  <c r="F12" s="1"/>
  <c r="E11"/>
  <c r="F11" s="1"/>
  <c r="E10"/>
  <c r="F10" s="1"/>
  <c r="F9"/>
  <c r="F8"/>
  <c r="E8"/>
  <c r="F7"/>
  <c r="F6"/>
  <c r="F5"/>
  <c r="F4"/>
  <c r="F14" i="81"/>
  <c r="F13"/>
  <c r="F12"/>
  <c r="F11"/>
  <c r="F10"/>
  <c r="F9"/>
  <c r="F8"/>
  <c r="F7"/>
  <c r="F6"/>
  <c r="F5"/>
  <c r="F4"/>
  <c r="F42" s="1"/>
  <c r="F23" i="80"/>
  <c r="F22"/>
  <c r="F21"/>
  <c r="F20"/>
  <c r="F19"/>
  <c r="F18"/>
  <c r="F17"/>
  <c r="F16"/>
  <c r="F15"/>
  <c r="F14"/>
  <c r="F13"/>
  <c r="F12"/>
  <c r="F11"/>
  <c r="F10"/>
  <c r="E10"/>
  <c r="F9"/>
  <c r="E8"/>
  <c r="F8" s="1"/>
  <c r="F7"/>
  <c r="F6"/>
  <c r="F5"/>
  <c r="F4"/>
  <c r="F29" i="79"/>
  <c r="F28"/>
  <c r="F27"/>
  <c r="F26"/>
  <c r="F25"/>
  <c r="F24"/>
  <c r="F23"/>
  <c r="F22"/>
  <c r="F21"/>
  <c r="F20"/>
  <c r="F19"/>
  <c r="F18"/>
  <c r="E18"/>
  <c r="F17"/>
  <c r="F16"/>
  <c r="F15"/>
  <c r="E14"/>
  <c r="F14" s="1"/>
  <c r="F13"/>
  <c r="E13"/>
  <c r="F12"/>
  <c r="E12"/>
  <c r="F11"/>
  <c r="F10"/>
  <c r="F9"/>
  <c r="E9"/>
  <c r="F8"/>
  <c r="E8"/>
  <c r="F7"/>
  <c r="E7"/>
  <c r="F6"/>
  <c r="F5"/>
  <c r="F4"/>
  <c r="F14" i="78"/>
  <c r="F13"/>
  <c r="F12"/>
  <c r="F11"/>
  <c r="F10"/>
  <c r="F9"/>
  <c r="F8"/>
  <c r="F7"/>
  <c r="F6"/>
  <c r="F5"/>
  <c r="F4"/>
  <c r="F42" s="1"/>
  <c r="F23" i="77"/>
  <c r="F22"/>
  <c r="F21"/>
  <c r="F20"/>
  <c r="F19"/>
  <c r="F18"/>
  <c r="F17"/>
  <c r="F16"/>
  <c r="F15"/>
  <c r="F14"/>
  <c r="F13"/>
  <c r="F12"/>
  <c r="F11"/>
  <c r="F10"/>
  <c r="F9"/>
  <c r="F8"/>
  <c r="E8"/>
  <c r="F7"/>
  <c r="F6"/>
  <c r="F5"/>
  <c r="F4"/>
  <c r="F38" i="76"/>
  <c r="F37"/>
  <c r="F36"/>
  <c r="F35"/>
  <c r="F34"/>
  <c r="F33"/>
  <c r="F32"/>
  <c r="F31"/>
  <c r="F30"/>
  <c r="F29"/>
  <c r="F28"/>
  <c r="F27"/>
  <c r="F26"/>
  <c r="E25"/>
  <c r="F25" s="1"/>
  <c r="F24"/>
  <c r="F23"/>
  <c r="F22"/>
  <c r="E21"/>
  <c r="F21" s="1"/>
  <c r="F20"/>
  <c r="E20"/>
  <c r="F19"/>
  <c r="E19"/>
  <c r="F18"/>
  <c r="E18"/>
  <c r="F17"/>
  <c r="F16"/>
  <c r="F15"/>
  <c r="E15"/>
  <c r="F14"/>
  <c r="E14"/>
  <c r="F13"/>
  <c r="E13"/>
  <c r="F12"/>
  <c r="E12"/>
  <c r="F11"/>
  <c r="E11"/>
  <c r="F10"/>
  <c r="E10"/>
  <c r="F9"/>
  <c r="E9"/>
  <c r="F8"/>
  <c r="E8"/>
  <c r="F7"/>
  <c r="F6"/>
  <c r="F5"/>
  <c r="E5"/>
  <c r="F4"/>
  <c r="F14" i="75"/>
  <c r="F13"/>
  <c r="F12"/>
  <c r="F11"/>
  <c r="F10"/>
  <c r="F9"/>
  <c r="F8"/>
  <c r="F7"/>
  <c r="F6"/>
  <c r="F5"/>
  <c r="F4"/>
  <c r="F42" s="1"/>
  <c r="F22" i="74"/>
  <c r="F21"/>
  <c r="F20"/>
  <c r="F19"/>
  <c r="F18"/>
  <c r="F17"/>
  <c r="F16"/>
  <c r="F15"/>
  <c r="F14"/>
  <c r="F13"/>
  <c r="F12"/>
  <c r="F11"/>
  <c r="F10"/>
  <c r="F9"/>
  <c r="E8"/>
  <c r="F8" s="1"/>
  <c r="F7"/>
  <c r="F6"/>
  <c r="F5"/>
  <c r="F4"/>
  <c r="F39" i="73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E9"/>
  <c r="F9" s="1"/>
  <c r="F8"/>
  <c r="F7"/>
  <c r="F6"/>
  <c r="F5"/>
  <c r="E5"/>
  <c r="F4"/>
  <c r="E4"/>
  <c r="F14" i="72"/>
  <c r="F13"/>
  <c r="F12"/>
  <c r="F11"/>
  <c r="F10"/>
  <c r="F9"/>
  <c r="F8"/>
  <c r="F7"/>
  <c r="F6"/>
  <c r="F5"/>
  <c r="F4"/>
  <c r="F42" s="1"/>
  <c r="F22" i="71"/>
  <c r="F21"/>
  <c r="F20"/>
  <c r="F19"/>
  <c r="F18"/>
  <c r="F17"/>
  <c r="F16"/>
  <c r="F15"/>
  <c r="F14"/>
  <c r="F13"/>
  <c r="F12"/>
  <c r="F11"/>
  <c r="F10"/>
  <c r="F9"/>
  <c r="F8"/>
  <c r="E8"/>
  <c r="F7"/>
  <c r="F6"/>
  <c r="F5"/>
  <c r="F4"/>
  <c r="F38" i="70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E19"/>
  <c r="F19" s="1"/>
  <c r="F18"/>
  <c r="F17"/>
  <c r="F16"/>
  <c r="F15"/>
  <c r="F14"/>
  <c r="F13"/>
  <c r="F12"/>
  <c r="F11"/>
  <c r="E11"/>
  <c r="F10"/>
  <c r="E9"/>
  <c r="F9" s="1"/>
  <c r="E8"/>
  <c r="F8" s="1"/>
  <c r="F7"/>
  <c r="F6"/>
  <c r="F5"/>
  <c r="F4"/>
  <c r="F14" i="69"/>
  <c r="F13"/>
  <c r="F12"/>
  <c r="F11"/>
  <c r="F10"/>
  <c r="F9"/>
  <c r="F8"/>
  <c r="F7"/>
  <c r="F6"/>
  <c r="F5"/>
  <c r="F4"/>
  <c r="F42" s="1"/>
  <c r="F23" i="68"/>
  <c r="F22"/>
  <c r="F21"/>
  <c r="F20"/>
  <c r="F19"/>
  <c r="E19"/>
  <c r="F18"/>
  <c r="E18"/>
  <c r="F17"/>
  <c r="F16"/>
  <c r="F15"/>
  <c r="F14"/>
  <c r="F13"/>
  <c r="F12"/>
  <c r="F11"/>
  <c r="E11"/>
  <c r="F10"/>
  <c r="E9"/>
  <c r="F9" s="1"/>
  <c r="E8"/>
  <c r="F8" s="1"/>
  <c r="F7"/>
  <c r="F6"/>
  <c r="F5"/>
  <c r="F4"/>
  <c r="F38" i="67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E19"/>
  <c r="F19" s="1"/>
  <c r="F18"/>
  <c r="F17"/>
  <c r="F16"/>
  <c r="F15"/>
  <c r="E14"/>
  <c r="F14" s="1"/>
  <c r="F13"/>
  <c r="E12"/>
  <c r="F12" s="1"/>
  <c r="E11"/>
  <c r="F11" s="1"/>
  <c r="E10"/>
  <c r="F10" s="1"/>
  <c r="F9"/>
  <c r="F8"/>
  <c r="F7"/>
  <c r="F6"/>
  <c r="F5"/>
  <c r="E5"/>
  <c r="F4"/>
  <c r="E4"/>
  <c r="F14" i="66"/>
  <c r="F13"/>
  <c r="F12"/>
  <c r="F11"/>
  <c r="F10"/>
  <c r="F9"/>
  <c r="F8"/>
  <c r="F7"/>
  <c r="F6"/>
  <c r="F5"/>
  <c r="F4"/>
  <c r="F42" s="1"/>
  <c r="F22" i="65"/>
  <c r="F21"/>
  <c r="F20"/>
  <c r="F19"/>
  <c r="E18"/>
  <c r="F18" s="1"/>
  <c r="F17"/>
  <c r="E17"/>
  <c r="F16"/>
  <c r="F15"/>
  <c r="F14"/>
  <c r="F13"/>
  <c r="F12"/>
  <c r="E11"/>
  <c r="F11" s="1"/>
  <c r="F10"/>
  <c r="F9"/>
  <c r="E9"/>
  <c r="F8"/>
  <c r="E8"/>
  <c r="F7"/>
  <c r="F6"/>
  <c r="F5"/>
  <c r="F4"/>
  <c r="F38" i="64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E19"/>
  <c r="F19" s="1"/>
  <c r="F18"/>
  <c r="F17"/>
  <c r="F16"/>
  <c r="F15"/>
  <c r="E14"/>
  <c r="F14" s="1"/>
  <c r="F13"/>
  <c r="E12"/>
  <c r="F12" s="1"/>
  <c r="E11"/>
  <c r="F11" s="1"/>
  <c r="E10"/>
  <c r="F10" s="1"/>
  <c r="F9"/>
  <c r="F8"/>
  <c r="F7"/>
  <c r="F6"/>
  <c r="F5"/>
  <c r="E5"/>
  <c r="F4"/>
  <c r="E4"/>
  <c r="F14" i="63"/>
  <c r="F13"/>
  <c r="F12"/>
  <c r="F11"/>
  <c r="F10"/>
  <c r="F9"/>
  <c r="F8"/>
  <c r="F7"/>
  <c r="F6"/>
  <c r="F5"/>
  <c r="F4"/>
  <c r="F42" s="1"/>
  <c r="F23" i="62"/>
  <c r="F22"/>
  <c r="F21"/>
  <c r="F20"/>
  <c r="E19"/>
  <c r="F19" s="1"/>
  <c r="F18"/>
  <c r="E18"/>
  <c r="F17"/>
  <c r="E17"/>
  <c r="F16"/>
  <c r="F15"/>
  <c r="F14"/>
  <c r="E14"/>
  <c r="F13"/>
  <c r="F12"/>
  <c r="F11"/>
  <c r="F10"/>
  <c r="F9"/>
  <c r="F8"/>
  <c r="F7"/>
  <c r="F6"/>
  <c r="F5"/>
  <c r="F4"/>
  <c r="F38" i="61"/>
  <c r="F37"/>
  <c r="F36"/>
  <c r="F35"/>
  <c r="F34"/>
  <c r="F33"/>
  <c r="F32"/>
  <c r="F31"/>
  <c r="F30"/>
  <c r="E29"/>
  <c r="F29" s="1"/>
  <c r="F28"/>
  <c r="F27"/>
  <c r="F26"/>
  <c r="F25"/>
  <c r="E25"/>
  <c r="F24"/>
  <c r="F23"/>
  <c r="F22"/>
  <c r="E22"/>
  <c r="F21"/>
  <c r="F20"/>
  <c r="F19"/>
  <c r="E19"/>
  <c r="F18"/>
  <c r="E18"/>
  <c r="F17"/>
  <c r="E16"/>
  <c r="F16" s="1"/>
  <c r="E15"/>
  <c r="F15" s="1"/>
  <c r="F14"/>
  <c r="F13"/>
  <c r="E12"/>
  <c r="F12" s="1"/>
  <c r="E11"/>
  <c r="F11" s="1"/>
  <c r="E10"/>
  <c r="F10" s="1"/>
  <c r="F9"/>
  <c r="E9"/>
  <c r="F8"/>
  <c r="E8"/>
  <c r="F7"/>
  <c r="F6"/>
  <c r="F5"/>
  <c r="E4"/>
  <c r="F4" s="1"/>
  <c r="F14" i="60"/>
  <c r="F13"/>
  <c r="F12"/>
  <c r="F11"/>
  <c r="F10"/>
  <c r="F9"/>
  <c r="F8"/>
  <c r="F7"/>
  <c r="F6"/>
  <c r="F5"/>
  <c r="F4"/>
  <c r="F42" s="1"/>
  <c r="F23" i="59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7" i="58"/>
  <c r="F36"/>
  <c r="F35"/>
  <c r="F34"/>
  <c r="F33"/>
  <c r="F32"/>
  <c r="F31"/>
  <c r="F30"/>
  <c r="F29"/>
  <c r="F28"/>
  <c r="F27"/>
  <c r="F26"/>
  <c r="F25"/>
  <c r="F24"/>
  <c r="E24"/>
  <c r="F23"/>
  <c r="F22"/>
  <c r="F21"/>
  <c r="F20"/>
  <c r="F19"/>
  <c r="F18"/>
  <c r="F17"/>
  <c r="F16"/>
  <c r="F15"/>
  <c r="E15"/>
  <c r="F14"/>
  <c r="F13"/>
  <c r="F12"/>
  <c r="F11"/>
  <c r="F10"/>
  <c r="F9"/>
  <c r="F8"/>
  <c r="E7"/>
  <c r="F7" s="1"/>
  <c r="F6"/>
  <c r="F5"/>
  <c r="F4"/>
  <c r="F14" i="57"/>
  <c r="F13"/>
  <c r="F12"/>
  <c r="F11"/>
  <c r="F10"/>
  <c r="F9"/>
  <c r="F8"/>
  <c r="F7"/>
  <c r="F6"/>
  <c r="F5"/>
  <c r="F4"/>
  <c r="F42" s="1"/>
  <c r="F23" i="56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6" i="55"/>
  <c r="F35"/>
  <c r="F34"/>
  <c r="F33"/>
  <c r="F32"/>
  <c r="F31"/>
  <c r="F30"/>
  <c r="F29"/>
  <c r="F28"/>
  <c r="F27"/>
  <c r="F26"/>
  <c r="F25"/>
  <c r="F24"/>
  <c r="E23"/>
  <c r="F23" s="1"/>
  <c r="F22"/>
  <c r="F21"/>
  <c r="F20"/>
  <c r="F19"/>
  <c r="F18"/>
  <c r="F17"/>
  <c r="F16"/>
  <c r="F15"/>
  <c r="F14"/>
  <c r="E14"/>
  <c r="F13"/>
  <c r="F12"/>
  <c r="F11"/>
  <c r="F10"/>
  <c r="F9"/>
  <c r="F8"/>
  <c r="F7"/>
  <c r="E7"/>
  <c r="F6"/>
  <c r="F5"/>
  <c r="F4"/>
  <c r="F15" i="54"/>
  <c r="F14"/>
  <c r="F13"/>
  <c r="F12"/>
  <c r="F11"/>
  <c r="F10"/>
  <c r="F9"/>
  <c r="F8"/>
  <c r="F7"/>
  <c r="F6"/>
  <c r="F5"/>
  <c r="F4"/>
  <c r="F43" s="1"/>
  <c r="F29" i="53"/>
  <c r="F28"/>
  <c r="F27"/>
  <c r="F26"/>
  <c r="F25"/>
  <c r="F24"/>
  <c r="E23"/>
  <c r="F23" s="1"/>
  <c r="F22"/>
  <c r="E21"/>
  <c r="F21" s="1"/>
  <c r="F20"/>
  <c r="F19"/>
  <c r="F18"/>
  <c r="E17"/>
  <c r="F17" s="1"/>
  <c r="F16"/>
  <c r="E15"/>
  <c r="F15" s="1"/>
  <c r="F14"/>
  <c r="F13"/>
  <c r="F12"/>
  <c r="F11"/>
  <c r="E10"/>
  <c r="F10" s="1"/>
  <c r="F9"/>
  <c r="E8"/>
  <c r="F8" s="1"/>
  <c r="F7"/>
  <c r="F6"/>
  <c r="F5"/>
  <c r="F4"/>
  <c r="F26" i="52"/>
  <c r="F25"/>
  <c r="F24"/>
  <c r="F23"/>
  <c r="F22"/>
  <c r="F21"/>
  <c r="F20"/>
  <c r="F19"/>
  <c r="F18"/>
  <c r="F17"/>
  <c r="F16"/>
  <c r="E16"/>
  <c r="F15"/>
  <c r="F14"/>
  <c r="F13"/>
  <c r="E13"/>
  <c r="F12"/>
  <c r="E12"/>
  <c r="F11"/>
  <c r="E11"/>
  <c r="F10"/>
  <c r="F9"/>
  <c r="F8"/>
  <c r="F7"/>
  <c r="F6"/>
  <c r="E6"/>
  <c r="F5"/>
  <c r="F4"/>
  <c r="F15" i="51"/>
  <c r="F14"/>
  <c r="F13"/>
  <c r="F12"/>
  <c r="F11"/>
  <c r="F10"/>
  <c r="F9"/>
  <c r="F8"/>
  <c r="F7"/>
  <c r="F6"/>
  <c r="F5"/>
  <c r="F4"/>
  <c r="F43" s="1"/>
  <c r="F34" i="50"/>
  <c r="F33"/>
  <c r="F32"/>
  <c r="F31"/>
  <c r="F30"/>
  <c r="F29"/>
  <c r="E28"/>
  <c r="F28" s="1"/>
  <c r="F27"/>
  <c r="F26"/>
  <c r="E26"/>
  <c r="F25"/>
  <c r="E24"/>
  <c r="F24" s="1"/>
  <c r="E23"/>
  <c r="F23" s="1"/>
  <c r="F22"/>
  <c r="F21"/>
  <c r="E20"/>
  <c r="F20" s="1"/>
  <c r="F19"/>
  <c r="E18"/>
  <c r="F18" s="1"/>
  <c r="F17"/>
  <c r="F16"/>
  <c r="F15"/>
  <c r="F14"/>
  <c r="F13"/>
  <c r="E13"/>
  <c r="F12"/>
  <c r="E12"/>
  <c r="F11"/>
  <c r="E10"/>
  <c r="F10" s="1"/>
  <c r="E9"/>
  <c r="F9" s="1"/>
  <c r="E8"/>
  <c r="F8" s="1"/>
  <c r="F7"/>
  <c r="F6"/>
  <c r="F5"/>
  <c r="F4"/>
  <c r="F37" i="49"/>
  <c r="F36"/>
  <c r="F35"/>
  <c r="F34"/>
  <c r="F33"/>
  <c r="F32"/>
  <c r="F31"/>
  <c r="F30"/>
  <c r="F29"/>
  <c r="F28"/>
  <c r="E27"/>
  <c r="F27" s="1"/>
  <c r="F26"/>
  <c r="E25"/>
  <c r="F25" s="1"/>
  <c r="F24"/>
  <c r="F23"/>
  <c r="E23"/>
  <c r="F22"/>
  <c r="E22"/>
  <c r="F21"/>
  <c r="E21"/>
  <c r="F20"/>
  <c r="E20"/>
  <c r="F19"/>
  <c r="E19"/>
  <c r="F18"/>
  <c r="E17"/>
  <c r="F17" s="1"/>
  <c r="E16"/>
  <c r="F16" s="1"/>
  <c r="E15"/>
  <c r="F15" s="1"/>
  <c r="F14"/>
  <c r="F13"/>
  <c r="F12"/>
  <c r="F11"/>
  <c r="E11"/>
  <c r="F10"/>
  <c r="E10"/>
  <c r="F9"/>
  <c r="F8"/>
  <c r="F7"/>
  <c r="F6"/>
  <c r="F5"/>
  <c r="E5"/>
  <c r="F4"/>
  <c r="E4"/>
  <c r="F15" i="48"/>
  <c r="F14"/>
  <c r="F13"/>
  <c r="F12"/>
  <c r="F11"/>
  <c r="F10"/>
  <c r="F9"/>
  <c r="F8"/>
  <c r="F7"/>
  <c r="F6"/>
  <c r="F5"/>
  <c r="F4"/>
  <c r="F43" s="1"/>
  <c r="F34" i="47"/>
  <c r="F33"/>
  <c r="F32"/>
  <c r="F31"/>
  <c r="F30"/>
  <c r="F29"/>
  <c r="E28"/>
  <c r="F28" s="1"/>
  <c r="F27"/>
  <c r="F26"/>
  <c r="E26"/>
  <c r="F25"/>
  <c r="E24"/>
  <c r="F24" s="1"/>
  <c r="E23"/>
  <c r="F23" s="1"/>
  <c r="F22"/>
  <c r="F21"/>
  <c r="E20"/>
  <c r="F20" s="1"/>
  <c r="F19"/>
  <c r="E18"/>
  <c r="F18" s="1"/>
  <c r="F17"/>
  <c r="F16"/>
  <c r="F15"/>
  <c r="F14"/>
  <c r="E13"/>
  <c r="F13" s="1"/>
  <c r="E12"/>
  <c r="F12" s="1"/>
  <c r="F11"/>
  <c r="F10"/>
  <c r="E9"/>
  <c r="F9" s="1"/>
  <c r="F8"/>
  <c r="E8"/>
  <c r="F7"/>
  <c r="F6"/>
  <c r="F5"/>
  <c r="F4"/>
  <c r="F37" i="46"/>
  <c r="F36"/>
  <c r="F35"/>
  <c r="F34"/>
  <c r="F33"/>
  <c r="F32"/>
  <c r="F31"/>
  <c r="F30"/>
  <c r="F29"/>
  <c r="F28"/>
  <c r="F27"/>
  <c r="E27"/>
  <c r="F26"/>
  <c r="F25"/>
  <c r="F24"/>
  <c r="E23"/>
  <c r="F23" s="1"/>
  <c r="E22"/>
  <c r="F22" s="1"/>
  <c r="E21"/>
  <c r="F21" s="1"/>
  <c r="F20"/>
  <c r="E20"/>
  <c r="F19"/>
  <c r="E19"/>
  <c r="F18"/>
  <c r="E17"/>
  <c r="F17" s="1"/>
  <c r="E16"/>
  <c r="F16" s="1"/>
  <c r="F15"/>
  <c r="F14"/>
  <c r="F13"/>
  <c r="F12"/>
  <c r="E11"/>
  <c r="F11" s="1"/>
  <c r="E10"/>
  <c r="F10" s="1"/>
  <c r="F9"/>
  <c r="F8"/>
  <c r="F7"/>
  <c r="F6"/>
  <c r="F5"/>
  <c r="E5"/>
  <c r="F4"/>
  <c r="F15" i="45"/>
  <c r="F14"/>
  <c r="F13"/>
  <c r="F12"/>
  <c r="F11"/>
  <c r="F10"/>
  <c r="F9"/>
  <c r="F8"/>
  <c r="F7"/>
  <c r="F6"/>
  <c r="F5"/>
  <c r="F4"/>
  <c r="F43" s="1"/>
  <c r="F33" i="44"/>
  <c r="F32"/>
  <c r="F31"/>
  <c r="F30"/>
  <c r="F29"/>
  <c r="F28"/>
  <c r="E27"/>
  <c r="F27" s="1"/>
  <c r="F26"/>
  <c r="E25"/>
  <c r="F25" s="1"/>
  <c r="F24"/>
  <c r="F23"/>
  <c r="F22"/>
  <c r="F21"/>
  <c r="F20"/>
  <c r="E19"/>
  <c r="F19" s="1"/>
  <c r="F18"/>
  <c r="E17"/>
  <c r="F17" s="1"/>
  <c r="F16"/>
  <c r="F15"/>
  <c r="F14"/>
  <c r="F13"/>
  <c r="F12"/>
  <c r="E12"/>
  <c r="F11"/>
  <c r="F10"/>
  <c r="F9"/>
  <c r="E8"/>
  <c r="F8" s="1"/>
  <c r="F7"/>
  <c r="F6"/>
  <c r="F5"/>
  <c r="F4"/>
  <c r="F33" i="43"/>
  <c r="F32"/>
  <c r="F31"/>
  <c r="F30"/>
  <c r="F29"/>
  <c r="F28"/>
  <c r="F27"/>
  <c r="F26"/>
  <c r="F25"/>
  <c r="F24"/>
  <c r="E23"/>
  <c r="F23" s="1"/>
  <c r="F22"/>
  <c r="F21"/>
  <c r="F20"/>
  <c r="E20"/>
  <c r="F19"/>
  <c r="E19"/>
  <c r="F18"/>
  <c r="E18"/>
  <c r="F17"/>
  <c r="E17"/>
  <c r="F16"/>
  <c r="F15"/>
  <c r="F14"/>
  <c r="F13"/>
  <c r="F12"/>
  <c r="F11"/>
  <c r="F10"/>
  <c r="E9"/>
  <c r="F9" s="1"/>
  <c r="F8"/>
  <c r="F7"/>
  <c r="F6"/>
  <c r="F5"/>
  <c r="F4"/>
  <c r="F15" i="42"/>
  <c r="F14"/>
  <c r="F13"/>
  <c r="F12"/>
  <c r="F11"/>
  <c r="F10"/>
  <c r="F9"/>
  <c r="F8"/>
  <c r="F7"/>
  <c r="F6"/>
  <c r="F5"/>
  <c r="F4"/>
  <c r="F43" s="1"/>
  <c r="F36" i="41"/>
  <c r="F35"/>
  <c r="F34"/>
  <c r="F33"/>
  <c r="F32"/>
  <c r="F31"/>
  <c r="F30"/>
  <c r="E30"/>
  <c r="F29"/>
  <c r="F28"/>
  <c r="F27"/>
  <c r="E26"/>
  <c r="F26" s="1"/>
  <c r="F25"/>
  <c r="F24"/>
  <c r="F23"/>
  <c r="F22"/>
  <c r="F21"/>
  <c r="F20"/>
  <c r="F19"/>
  <c r="E19"/>
  <c r="F18"/>
  <c r="E17"/>
  <c r="F17" s="1"/>
  <c r="F16"/>
  <c r="F15"/>
  <c r="F14"/>
  <c r="F13"/>
  <c r="E12"/>
  <c r="F12" s="1"/>
  <c r="F11"/>
  <c r="F10"/>
  <c r="F9"/>
  <c r="F8"/>
  <c r="E8"/>
  <c r="F7"/>
  <c r="F6"/>
  <c r="F5"/>
  <c r="F4"/>
  <c r="F36" i="40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15" i="39"/>
  <c r="F14"/>
  <c r="F13"/>
  <c r="F12"/>
  <c r="F11"/>
  <c r="F10"/>
  <c r="F9"/>
  <c r="F8"/>
  <c r="F7"/>
  <c r="F6"/>
  <c r="F5"/>
  <c r="F4"/>
  <c r="F43" s="1"/>
  <c r="F38" i="38"/>
  <c r="F37"/>
  <c r="F36"/>
  <c r="F35"/>
  <c r="F34"/>
  <c r="F33"/>
  <c r="F32"/>
  <c r="E32"/>
  <c r="F31"/>
  <c r="F30"/>
  <c r="F29"/>
  <c r="E28"/>
  <c r="F28" s="1"/>
  <c r="F27"/>
  <c r="F26"/>
  <c r="F25"/>
  <c r="F24"/>
  <c r="F23"/>
  <c r="F22"/>
  <c r="E21"/>
  <c r="F21" s="1"/>
  <c r="F20"/>
  <c r="F19"/>
  <c r="F18"/>
  <c r="F17"/>
  <c r="F16"/>
  <c r="F15"/>
  <c r="F14"/>
  <c r="E14"/>
  <c r="F13"/>
  <c r="F12"/>
  <c r="F11"/>
  <c r="E10"/>
  <c r="F10" s="1"/>
  <c r="E9"/>
  <c r="F9" s="1"/>
  <c r="E8"/>
  <c r="F8" s="1"/>
  <c r="F7"/>
  <c r="F6"/>
  <c r="F5"/>
  <c r="F4"/>
  <c r="F36" i="37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E9"/>
  <c r="F9" s="1"/>
  <c r="F8"/>
  <c r="F7"/>
  <c r="F6"/>
  <c r="E6"/>
  <c r="F5"/>
  <c r="F4"/>
  <c r="F15" i="36"/>
  <c r="F14"/>
  <c r="F13"/>
  <c r="F12"/>
  <c r="F11"/>
  <c r="F10"/>
  <c r="F9"/>
  <c r="F8"/>
  <c r="F7"/>
  <c r="F6"/>
  <c r="F5"/>
  <c r="F4"/>
  <c r="F43" s="1"/>
  <c r="F36" i="35"/>
  <c r="F35"/>
  <c r="F34"/>
  <c r="F33"/>
  <c r="F32"/>
  <c r="F31"/>
  <c r="E30"/>
  <c r="F30" s="1"/>
  <c r="F29"/>
  <c r="F28"/>
  <c r="F27"/>
  <c r="E26"/>
  <c r="F26" s="1"/>
  <c r="F25"/>
  <c r="F24"/>
  <c r="F23"/>
  <c r="F22"/>
  <c r="E21"/>
  <c r="F21" s="1"/>
  <c r="F20"/>
  <c r="F19"/>
  <c r="F18"/>
  <c r="F17"/>
  <c r="F16"/>
  <c r="F15"/>
  <c r="F14"/>
  <c r="E14"/>
  <c r="F13"/>
  <c r="F12"/>
  <c r="F11"/>
  <c r="E10"/>
  <c r="F10" s="1"/>
  <c r="F9"/>
  <c r="F8"/>
  <c r="F7"/>
  <c r="F6"/>
  <c r="F5"/>
  <c r="F4"/>
  <c r="F35" i="34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15" i="33"/>
  <c r="F14"/>
  <c r="F13"/>
  <c r="F12"/>
  <c r="F11"/>
  <c r="F10"/>
  <c r="F9"/>
  <c r="F8"/>
  <c r="F7"/>
  <c r="F6"/>
  <c r="F5"/>
  <c r="F4"/>
  <c r="F43" s="1"/>
  <c r="F34" i="32"/>
  <c r="F33"/>
  <c r="F32"/>
  <c r="F31"/>
  <c r="F30"/>
  <c r="E29"/>
  <c r="F29" s="1"/>
  <c r="F28"/>
  <c r="F27"/>
  <c r="F26"/>
  <c r="F25"/>
  <c r="F24"/>
  <c r="F23"/>
  <c r="F22"/>
  <c r="F21"/>
  <c r="F20"/>
  <c r="E20"/>
  <c r="F19"/>
  <c r="F18"/>
  <c r="F17"/>
  <c r="F16"/>
  <c r="F15"/>
  <c r="F14"/>
  <c r="F13"/>
  <c r="E13"/>
  <c r="F12"/>
  <c r="F11"/>
  <c r="F10"/>
  <c r="F9"/>
  <c r="F8"/>
  <c r="F7"/>
  <c r="F6"/>
  <c r="F5"/>
  <c r="F4"/>
  <c r="F35" i="31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15" i="30"/>
  <c r="F14"/>
  <c r="F13"/>
  <c r="F12"/>
  <c r="F11"/>
  <c r="F10"/>
  <c r="F9"/>
  <c r="F8"/>
  <c r="F7"/>
  <c r="F6"/>
  <c r="F5"/>
  <c r="F4"/>
  <c r="F43" s="1"/>
  <c r="F30" i="29"/>
  <c r="F29"/>
  <c r="F28"/>
  <c r="F27"/>
  <c r="F26"/>
  <c r="E25"/>
  <c r="F25" s="1"/>
  <c r="F24"/>
  <c r="F23"/>
  <c r="F22"/>
  <c r="F21"/>
  <c r="F20"/>
  <c r="F19"/>
  <c r="F18"/>
  <c r="F17"/>
  <c r="F16"/>
  <c r="F15"/>
  <c r="F14"/>
  <c r="F13"/>
  <c r="F12"/>
  <c r="F11"/>
  <c r="E11"/>
  <c r="F10"/>
  <c r="F9"/>
  <c r="F8"/>
  <c r="F7"/>
  <c r="F6"/>
  <c r="F5"/>
  <c r="F4"/>
  <c r="F35" i="28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15" i="27"/>
  <c r="F14"/>
  <c r="F13"/>
  <c r="F12"/>
  <c r="F11"/>
  <c r="F10"/>
  <c r="F9"/>
  <c r="F8"/>
  <c r="F7"/>
  <c r="F6"/>
  <c r="F5"/>
  <c r="F4"/>
  <c r="F43" s="1"/>
  <c r="F37" i="26"/>
  <c r="F36"/>
  <c r="F35"/>
  <c r="F34"/>
  <c r="F33"/>
  <c r="F32"/>
  <c r="F31"/>
  <c r="F30"/>
  <c r="F29"/>
  <c r="E28"/>
  <c r="F28" s="1"/>
  <c r="F27"/>
  <c r="E26"/>
  <c r="F26" s="1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45" s="1"/>
  <c r="F31" i="25"/>
  <c r="F30"/>
  <c r="F29"/>
  <c r="F28"/>
  <c r="F27"/>
  <c r="F26"/>
  <c r="F25"/>
  <c r="F24"/>
  <c r="F23"/>
  <c r="E23"/>
  <c r="F22"/>
  <c r="E22"/>
  <c r="F21"/>
  <c r="E20"/>
  <c r="F20" s="1"/>
  <c r="F19"/>
  <c r="F18"/>
  <c r="E17"/>
  <c r="F17" s="1"/>
  <c r="E16"/>
  <c r="F16" s="1"/>
  <c r="F15"/>
  <c r="F14"/>
  <c r="E13"/>
  <c r="F13" s="1"/>
  <c r="F12"/>
  <c r="E11"/>
  <c r="F11" s="1"/>
  <c r="F10"/>
  <c r="F9"/>
  <c r="F8"/>
  <c r="F7"/>
  <c r="F6"/>
  <c r="F5"/>
  <c r="F4"/>
  <c r="F15" i="24"/>
  <c r="F14"/>
  <c r="F13"/>
  <c r="F12"/>
  <c r="F11"/>
  <c r="F10"/>
  <c r="F9"/>
  <c r="F8"/>
  <c r="F7"/>
  <c r="F6"/>
  <c r="F5"/>
  <c r="F4"/>
  <c r="F43" s="1"/>
  <c r="F38" i="23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E13"/>
  <c r="F13" s="1"/>
  <c r="F12"/>
  <c r="F11"/>
  <c r="F10"/>
  <c r="F9"/>
  <c r="F8"/>
  <c r="F7"/>
  <c r="F6"/>
  <c r="F5"/>
  <c r="F4"/>
  <c r="F35" i="22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E5"/>
  <c r="F4"/>
  <c r="F15" i="21"/>
  <c r="F14"/>
  <c r="F13"/>
  <c r="F12"/>
  <c r="F11"/>
  <c r="F10"/>
  <c r="F9"/>
  <c r="F8"/>
  <c r="F7"/>
  <c r="F6"/>
  <c r="F5"/>
  <c r="F4"/>
  <c r="F43" s="1"/>
  <c r="F39" i="20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E15"/>
  <c r="F15" s="1"/>
  <c r="F14"/>
  <c r="F13"/>
  <c r="F12"/>
  <c r="F11"/>
  <c r="F10"/>
  <c r="F9"/>
  <c r="F8"/>
  <c r="F7"/>
  <c r="F6"/>
  <c r="F5"/>
  <c r="F47" s="1"/>
  <c r="F4"/>
  <c r="F36" i="19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15" i="18"/>
  <c r="F14"/>
  <c r="F13"/>
  <c r="F12"/>
  <c r="F11"/>
  <c r="F10"/>
  <c r="F9"/>
  <c r="F8"/>
  <c r="F7"/>
  <c r="F6"/>
  <c r="F5"/>
  <c r="F4"/>
  <c r="F43" s="1"/>
  <c r="F43" i="17"/>
  <c r="F42"/>
  <c r="F41"/>
  <c r="F40"/>
  <c r="F39"/>
  <c r="F38"/>
  <c r="E37"/>
  <c r="F37" s="1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E14"/>
  <c r="F14" s="1"/>
  <c r="F13"/>
  <c r="F12"/>
  <c r="E11"/>
  <c r="F11" s="1"/>
  <c r="F10"/>
  <c r="F9"/>
  <c r="F8"/>
  <c r="F7"/>
  <c r="F6"/>
  <c r="F5"/>
  <c r="F51" s="1"/>
  <c r="F4"/>
  <c r="F38" i="16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15" i="15"/>
  <c r="F14"/>
  <c r="F13"/>
  <c r="F12"/>
  <c r="F11"/>
  <c r="F10"/>
  <c r="F9"/>
  <c r="F8"/>
  <c r="F7"/>
  <c r="F6"/>
  <c r="F5"/>
  <c r="F4"/>
  <c r="F43" s="1"/>
  <c r="F37" i="14"/>
  <c r="F36"/>
  <c r="F35"/>
  <c r="F34"/>
  <c r="F33"/>
  <c r="F32"/>
  <c r="F31"/>
  <c r="F30"/>
  <c r="E30"/>
  <c r="F29"/>
  <c r="F28"/>
  <c r="F27"/>
  <c r="F26"/>
  <c r="F25"/>
  <c r="F24"/>
  <c r="F23"/>
  <c r="F22"/>
  <c r="F21"/>
  <c r="F20"/>
  <c r="F19"/>
  <c r="F18"/>
  <c r="F17"/>
  <c r="E16"/>
  <c r="F16" s="1"/>
  <c r="F15"/>
  <c r="F14"/>
  <c r="E13"/>
  <c r="F13" s="1"/>
  <c r="F12"/>
  <c r="F11"/>
  <c r="E11"/>
  <c r="F10"/>
  <c r="E9"/>
  <c r="F9" s="1"/>
  <c r="F8"/>
  <c r="F7"/>
  <c r="F6"/>
  <c r="F5"/>
  <c r="F4"/>
  <c r="F35" i="13"/>
  <c r="F34"/>
  <c r="F33"/>
  <c r="F32"/>
  <c r="F31"/>
  <c r="F30"/>
  <c r="F29"/>
  <c r="F28"/>
  <c r="F27"/>
  <c r="F26"/>
  <c r="F25"/>
  <c r="F24"/>
  <c r="F23"/>
  <c r="F22"/>
  <c r="F21"/>
  <c r="F20"/>
  <c r="F19"/>
  <c r="E18"/>
  <c r="F18" s="1"/>
  <c r="F17"/>
  <c r="F16"/>
  <c r="F15"/>
  <c r="F14"/>
  <c r="E13"/>
  <c r="F13" s="1"/>
  <c r="F12"/>
  <c r="F11"/>
  <c r="F10"/>
  <c r="F9"/>
  <c r="F8"/>
  <c r="F7"/>
  <c r="F6"/>
  <c r="F5"/>
  <c r="E4"/>
  <c r="F4" s="1"/>
  <c r="F15" i="12"/>
  <c r="F14"/>
  <c r="F13"/>
  <c r="F12"/>
  <c r="F11"/>
  <c r="F10"/>
  <c r="F9"/>
  <c r="F8"/>
  <c r="F7"/>
  <c r="F6"/>
  <c r="F5"/>
  <c r="F4"/>
  <c r="F43" s="1"/>
  <c r="F36" i="11"/>
  <c r="F35"/>
  <c r="F34"/>
  <c r="F33"/>
  <c r="F32"/>
  <c r="F31"/>
  <c r="F30"/>
  <c r="F29"/>
  <c r="E29"/>
  <c r="F28"/>
  <c r="F27"/>
  <c r="F26"/>
  <c r="F25"/>
  <c r="F24"/>
  <c r="F23"/>
  <c r="F22"/>
  <c r="F21"/>
  <c r="F20"/>
  <c r="F19"/>
  <c r="F18"/>
  <c r="F17"/>
  <c r="F16"/>
  <c r="E15"/>
  <c r="F15" s="1"/>
  <c r="F14"/>
  <c r="F13"/>
  <c r="F12"/>
  <c r="F11"/>
  <c r="F10"/>
  <c r="F9"/>
  <c r="F8"/>
  <c r="F7"/>
  <c r="F6"/>
  <c r="F5"/>
  <c r="F44" s="1"/>
  <c r="F4"/>
  <c r="F32" i="10"/>
  <c r="F31"/>
  <c r="F30"/>
  <c r="E29"/>
  <c r="F29" s="1"/>
  <c r="F28"/>
  <c r="F27"/>
  <c r="F26"/>
  <c r="F25"/>
  <c r="F24"/>
  <c r="F23"/>
  <c r="E22"/>
  <c r="F22" s="1"/>
  <c r="F21"/>
  <c r="F20"/>
  <c r="E20"/>
  <c r="F19"/>
  <c r="E19"/>
  <c r="F18"/>
  <c r="E18"/>
  <c r="F17"/>
  <c r="E17"/>
  <c r="F16"/>
  <c r="F15"/>
  <c r="F14"/>
  <c r="E13"/>
  <c r="F13" s="1"/>
  <c r="F12"/>
  <c r="F11"/>
  <c r="E11"/>
  <c r="F10"/>
  <c r="F9"/>
  <c r="F8"/>
  <c r="F7"/>
  <c r="F6"/>
  <c r="F5"/>
  <c r="F4"/>
  <c r="F15" i="9"/>
  <c r="F14"/>
  <c r="F13"/>
  <c r="F12"/>
  <c r="F11"/>
  <c r="F10"/>
  <c r="F9"/>
  <c r="F8"/>
  <c r="F7"/>
  <c r="F6"/>
  <c r="F5"/>
  <c r="F4"/>
  <c r="F43" s="1"/>
  <c r="F37" i="8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45" s="1"/>
  <c r="E4"/>
  <c r="F38" i="7"/>
  <c r="F37"/>
  <c r="F36"/>
  <c r="E35"/>
  <c r="F35" s="1"/>
  <c r="F34"/>
  <c r="F33"/>
  <c r="E33"/>
  <c r="F32"/>
  <c r="F31"/>
  <c r="F30"/>
  <c r="F29"/>
  <c r="F28"/>
  <c r="F27"/>
  <c r="F26"/>
  <c r="F25"/>
  <c r="F24"/>
  <c r="E23"/>
  <c r="F23" s="1"/>
  <c r="E22"/>
  <c r="F22" s="1"/>
  <c r="F21"/>
  <c r="F20"/>
  <c r="F19"/>
  <c r="F18"/>
  <c r="F17"/>
  <c r="F16"/>
  <c r="F15"/>
  <c r="F14"/>
  <c r="F13"/>
  <c r="F12"/>
  <c r="F11"/>
  <c r="F10"/>
  <c r="F9"/>
  <c r="F8"/>
  <c r="F7"/>
  <c r="F6"/>
  <c r="F5"/>
  <c r="F4"/>
  <c r="F15" i="6"/>
  <c r="F14"/>
  <c r="F13"/>
  <c r="F12"/>
  <c r="F11"/>
  <c r="F10"/>
  <c r="F9"/>
  <c r="F8"/>
  <c r="F7"/>
  <c r="F6"/>
  <c r="F5"/>
  <c r="F4"/>
  <c r="F43" s="1"/>
  <c r="F34" i="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E4"/>
  <c r="F4" s="1"/>
  <c r="F42" s="1"/>
  <c r="F38" i="4"/>
  <c r="F37"/>
  <c r="F36"/>
  <c r="F35"/>
  <c r="E34"/>
  <c r="F34" s="1"/>
  <c r="E33"/>
  <c r="F33" s="1"/>
  <c r="F32"/>
  <c r="F31"/>
  <c r="E30"/>
  <c r="F30" s="1"/>
  <c r="F29"/>
  <c r="F28"/>
  <c r="F27"/>
  <c r="F26"/>
  <c r="F25"/>
  <c r="F24"/>
  <c r="E23"/>
  <c r="F23" s="1"/>
  <c r="F22"/>
  <c r="F21"/>
  <c r="E20"/>
  <c r="F20" s="1"/>
  <c r="E19"/>
  <c r="F19" s="1"/>
  <c r="E18"/>
  <c r="F18" s="1"/>
  <c r="E17"/>
  <c r="F17" s="1"/>
  <c r="E16"/>
  <c r="F16" s="1"/>
  <c r="F15"/>
  <c r="F14"/>
  <c r="E13"/>
  <c r="F13" s="1"/>
  <c r="F12"/>
  <c r="F11"/>
  <c r="E11"/>
  <c r="F10"/>
  <c r="F9"/>
  <c r="F8"/>
  <c r="E7"/>
  <c r="F7" s="1"/>
  <c r="F6"/>
  <c r="F5"/>
  <c r="E4"/>
  <c r="F4" s="1"/>
  <c r="F15" i="3"/>
  <c r="F14"/>
  <c r="F13"/>
  <c r="F12"/>
  <c r="F11"/>
  <c r="F10"/>
  <c r="F9"/>
  <c r="F8"/>
  <c r="F7"/>
  <c r="F6"/>
  <c r="F5"/>
  <c r="F4"/>
  <c r="F43" s="1"/>
  <c r="F34" i="2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2" s="1"/>
  <c r="F4"/>
  <c r="F38" i="1"/>
  <c r="F37"/>
  <c r="F36"/>
  <c r="F35"/>
  <c r="F34"/>
  <c r="E34"/>
  <c r="F33"/>
  <c r="E33"/>
  <c r="F32"/>
  <c r="F31"/>
  <c r="F30"/>
  <c r="F29"/>
  <c r="F28"/>
  <c r="F27"/>
  <c r="F26"/>
  <c r="F25"/>
  <c r="F24"/>
  <c r="F23"/>
  <c r="F22"/>
  <c r="F21"/>
  <c r="F20"/>
  <c r="E20"/>
  <c r="F19"/>
  <c r="E19"/>
  <c r="F18"/>
  <c r="E18"/>
  <c r="F17"/>
  <c r="E17"/>
  <c r="F16"/>
  <c r="E16"/>
  <c r="F15"/>
  <c r="F14"/>
  <c r="F13"/>
  <c r="E13"/>
  <c r="F12"/>
  <c r="E11"/>
  <c r="F11" s="1"/>
  <c r="F10"/>
  <c r="F9"/>
  <c r="F8"/>
  <c r="F7"/>
  <c r="E7"/>
  <c r="F6"/>
  <c r="F5"/>
  <c r="F4"/>
  <c r="E4"/>
  <c r="E65" i="90" l="1"/>
  <c r="F45" i="14"/>
  <c r="F46" i="23"/>
</calcChain>
</file>

<file path=xl/sharedStrings.xml><?xml version="1.0" encoding="utf-8"?>
<sst xmlns="http://schemas.openxmlformats.org/spreadsheetml/2006/main" count="2977" uniqueCount="75">
  <si>
    <t>精整车间备货库存报表</t>
  </si>
  <si>
    <t>统计时间：2017年2月14日</t>
  </si>
  <si>
    <t>牌号状态</t>
  </si>
  <si>
    <t>厚度</t>
  </si>
  <si>
    <t>宽度</t>
  </si>
  <si>
    <t>长度</t>
  </si>
  <si>
    <t>精整库存数量
（片）</t>
  </si>
  <si>
    <t>理论重量</t>
  </si>
  <si>
    <t>备注</t>
  </si>
  <si>
    <t>6061T6</t>
  </si>
  <si>
    <t>6片负偏差</t>
  </si>
  <si>
    <t>拉丝板 4片负偏差</t>
  </si>
  <si>
    <t>拉丝板</t>
  </si>
  <si>
    <t>6082T6</t>
  </si>
  <si>
    <t>淬火车间备货库存报表</t>
  </si>
  <si>
    <t>淬火库存数量
（片）</t>
  </si>
  <si>
    <t>负偏差</t>
  </si>
  <si>
    <t>6061T651</t>
  </si>
  <si>
    <t>拉伸板</t>
  </si>
  <si>
    <t>合计</t>
  </si>
  <si>
    <t>板材车间备货库存报表</t>
  </si>
  <si>
    <t>板材库存数量
（片）</t>
  </si>
  <si>
    <t>统计时间：2017年2月15日</t>
  </si>
  <si>
    <t>统计时间：2017年2月16日</t>
  </si>
  <si>
    <t>统计时间：2017年2月17日</t>
  </si>
  <si>
    <t>统计时间：2017年2月18日</t>
  </si>
  <si>
    <t>一端毛头</t>
  </si>
  <si>
    <t>4片29.8，3片29.95</t>
  </si>
  <si>
    <t>统计时间：2017年2月19日</t>
  </si>
  <si>
    <t>统计时间：2017年2月20日</t>
  </si>
  <si>
    <t>负公差</t>
  </si>
  <si>
    <t>统计时间：2017年2月21日</t>
  </si>
  <si>
    <t>统计时间：2017年2月22日</t>
  </si>
  <si>
    <t>统计时间：2017年2月23日</t>
  </si>
  <si>
    <t>2片负偏差</t>
  </si>
  <si>
    <t>统计时间：2017年2月24日</t>
  </si>
  <si>
    <t>统计时间：2017年2月25日</t>
  </si>
  <si>
    <t>统计时间：2017年2月26日</t>
  </si>
  <si>
    <t>统计时间：2017年2月28日</t>
  </si>
  <si>
    <t>统计时间：2017年3月1日</t>
  </si>
  <si>
    <t>统计时间：2017年3月2日</t>
  </si>
  <si>
    <t>边部未锯净</t>
  </si>
  <si>
    <t>统计时间：2017年3月3日</t>
  </si>
  <si>
    <t>统计时间：2017年3月5日</t>
  </si>
  <si>
    <t>统计时间：2017年3月6日</t>
  </si>
  <si>
    <t>负公差（其中一片标识天森）</t>
  </si>
  <si>
    <t>统计时间：2017年3月7日</t>
  </si>
  <si>
    <t>统计时间：2017年3月8日</t>
  </si>
  <si>
    <t>板型不好</t>
  </si>
  <si>
    <t>统计时间：2017年3月9日</t>
  </si>
  <si>
    <t>统计时间：2017年3月10日</t>
  </si>
  <si>
    <t>统计时间：2017年3月14日</t>
  </si>
  <si>
    <t>统计时间：2017年3月15日</t>
  </si>
  <si>
    <t>统计时间：2017年3月16日</t>
  </si>
  <si>
    <t>统计时间：2017年3月18日</t>
  </si>
  <si>
    <t>统计时间：2017年3月20日</t>
  </si>
  <si>
    <t>统计时间：2017年3月30日</t>
  </si>
  <si>
    <t>优甲</t>
  </si>
  <si>
    <t>W</t>
  </si>
  <si>
    <t>晋诚铝业6061T6现货库存</t>
  </si>
  <si>
    <t>拉丝</t>
  </si>
  <si>
    <t>晋诚铝业5083库存</t>
  </si>
  <si>
    <t>Z</t>
  </si>
  <si>
    <t>W</t>
  </si>
  <si>
    <t>拉丝</t>
  </si>
  <si>
    <t>非</t>
  </si>
  <si>
    <t>晋诚铝业薄板库存</t>
  </si>
  <si>
    <t>合金状态</t>
  </si>
  <si>
    <t>5052H112</t>
  </si>
  <si>
    <t>6061T6</t>
  </si>
  <si>
    <t>3003H112</t>
  </si>
  <si>
    <t>L</t>
  </si>
  <si>
    <t>晋诚铝业7075库存</t>
  </si>
  <si>
    <t>6061T6</t>
  </si>
  <si>
    <r>
      <t>晋诚铝业5</t>
    </r>
    <r>
      <rPr>
        <b/>
        <sz val="14"/>
        <color rgb="FF000000"/>
        <rFont val="宋体"/>
        <family val="3"/>
        <charset val="134"/>
      </rPr>
      <t>052现货库存</t>
    </r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</si>
</sst>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1">
    <font>
      <sz val="11"/>
      <name val="宋体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9"/>
      <name val="宋体"/>
      <family val="3"/>
      <charset val="134"/>
    </font>
    <font>
      <b/>
      <sz val="14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protection locked="0"/>
    </xf>
  </cellStyleXfs>
  <cellXfs count="56">
    <xf numFmtId="0" fontId="0" fillId="0" borderId="0" xfId="0">
      <alignment vertical="center"/>
    </xf>
    <xf numFmtId="0" fontId="1" fillId="0" borderId="0" xfId="1" applyAlignment="1" applyProtection="1">
      <alignment horizontal="center" vertical="center"/>
    </xf>
    <xf numFmtId="0" fontId="1" fillId="0" borderId="0" xfId="1" applyFill="1" applyAlignment="1" applyProtection="1">
      <alignment horizontal="center" vertical="center"/>
    </xf>
    <xf numFmtId="176" fontId="2" fillId="0" borderId="0" xfId="1" applyNumberFormat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 wrapText="1"/>
    </xf>
    <xf numFmtId="176" fontId="7" fillId="0" borderId="2" xfId="1" applyNumberFormat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9" fillId="0" borderId="2" xfId="1" applyNumberFormat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9" fillId="0" borderId="2" xfId="1" applyNumberFormat="1" applyFont="1" applyFill="1" applyBorder="1" applyAlignment="1" applyProtection="1">
      <alignment horizontal="center" vertical="center"/>
    </xf>
    <xf numFmtId="0" fontId="9" fillId="0" borderId="2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6" fontId="9" fillId="2" borderId="2" xfId="1" applyNumberFormat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176" fontId="8" fillId="0" borderId="2" xfId="1" applyNumberFormat="1" applyFont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center" vertical="center"/>
    </xf>
    <xf numFmtId="176" fontId="12" fillId="0" borderId="2" xfId="1" applyNumberFormat="1" applyFont="1" applyBorder="1" applyAlignment="1" applyProtection="1">
      <alignment horizontal="center" vertical="center"/>
    </xf>
    <xf numFmtId="0" fontId="12" fillId="0" borderId="2" xfId="1" applyFont="1" applyFill="1" applyBorder="1" applyAlignment="1" applyProtection="1">
      <alignment horizontal="center" vertical="center"/>
    </xf>
    <xf numFmtId="176" fontId="2" fillId="0" borderId="2" xfId="1" applyNumberFormat="1" applyFont="1" applyBorder="1" applyAlignment="1" applyProtection="1">
      <alignment horizontal="center" vertical="center"/>
    </xf>
    <xf numFmtId="0" fontId="11" fillId="0" borderId="2" xfId="1" applyFont="1" applyFill="1" applyBorder="1" applyAlignment="1" applyProtection="1">
      <alignment horizontal="center" vertical="center"/>
    </xf>
    <xf numFmtId="176" fontId="2" fillId="0" borderId="2" xfId="1" applyNumberFormat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 vertical="center"/>
    </xf>
    <xf numFmtId="0" fontId="10" fillId="0" borderId="2" xfId="1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3" borderId="2" xfId="1" applyFont="1" applyFill="1" applyBorder="1" applyAlignment="1" applyProtection="1">
      <alignment horizontal="center" vertical="center"/>
    </xf>
    <xf numFmtId="0" fontId="8" fillId="3" borderId="2" xfId="1" applyFont="1" applyFill="1" applyBorder="1" applyAlignment="1" applyProtection="1">
      <alignment horizontal="center" vertical="center"/>
    </xf>
    <xf numFmtId="176" fontId="9" fillId="3" borderId="2" xfId="1" applyNumberFormat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center" vertical="center"/>
    </xf>
    <xf numFmtId="0" fontId="15" fillId="0" borderId="2" xfId="1" applyFont="1" applyFill="1" applyBorder="1" applyAlignment="1" applyProtection="1">
      <alignment horizontal="center" vertical="center"/>
    </xf>
    <xf numFmtId="176" fontId="16" fillId="0" borderId="2" xfId="1" applyNumberFormat="1" applyFont="1" applyFill="1" applyBorder="1" applyAlignment="1" applyProtection="1">
      <alignment horizontal="center" vertical="center"/>
    </xf>
    <xf numFmtId="0" fontId="16" fillId="0" borderId="2" xfId="1" applyFont="1" applyFill="1" applyBorder="1" applyAlignment="1" applyProtection="1">
      <alignment horizontal="center" vertical="center"/>
    </xf>
    <xf numFmtId="0" fontId="17" fillId="0" borderId="2" xfId="1" applyFont="1" applyBorder="1" applyAlignment="1" applyProtection="1">
      <alignment horizontal="center" vertical="center"/>
    </xf>
    <xf numFmtId="0" fontId="18" fillId="0" borderId="2" xfId="1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5" fillId="0" borderId="1" xfId="1" applyFont="1" applyBorder="1" applyAlignment="1" applyProtection="1">
      <alignment horizontal="right" vertical="center"/>
    </xf>
    <xf numFmtId="0" fontId="20" fillId="0" borderId="1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8"/>
  <sheetViews>
    <sheetView workbookViewId="0">
      <pane ySplit="3" topLeftCell="A4" activePane="bottomLeft" state="frozen"/>
      <selection pane="bottomLeft" activeCell="H19" sqref="H19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1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4.95" customHeight="1">
      <c r="A4" s="10" t="s">
        <v>9</v>
      </c>
      <c r="B4" s="10">
        <v>16</v>
      </c>
      <c r="C4" s="10">
        <v>1220</v>
      </c>
      <c r="D4" s="10">
        <v>3000</v>
      </c>
      <c r="E4" s="11">
        <f>6+9</f>
        <v>15</v>
      </c>
      <c r="F4" s="12">
        <f t="shared" ref="F4:F38" si="0">B4*C4*D4*2.7/1000000*E4</f>
        <v>2371.6799999999998</v>
      </c>
      <c r="G4" s="13"/>
    </row>
    <row r="5" spans="1:24" s="5" customFormat="1" ht="24.95" customHeight="1">
      <c r="A5" s="10" t="s">
        <v>9</v>
      </c>
      <c r="B5" s="10">
        <v>18</v>
      </c>
      <c r="C5" s="10">
        <v>1220</v>
      </c>
      <c r="D5" s="10">
        <v>3000</v>
      </c>
      <c r="E5" s="11">
        <v>1</v>
      </c>
      <c r="F5" s="12">
        <f t="shared" si="0"/>
        <v>177.876</v>
      </c>
      <c r="G5" s="13"/>
    </row>
    <row r="6" spans="1:24" s="5" customFormat="1" ht="24.95" customHeight="1">
      <c r="A6" s="10" t="s">
        <v>9</v>
      </c>
      <c r="B6" s="10">
        <v>18</v>
      </c>
      <c r="C6" s="10">
        <v>1200</v>
      </c>
      <c r="D6" s="10">
        <v>3000</v>
      </c>
      <c r="E6" s="11">
        <v>1</v>
      </c>
      <c r="F6" s="12">
        <f t="shared" si="0"/>
        <v>174.96</v>
      </c>
      <c r="G6" s="13"/>
    </row>
    <row r="7" spans="1:24" s="5" customFormat="1" ht="24.95" customHeight="1">
      <c r="A7" s="10" t="s">
        <v>9</v>
      </c>
      <c r="B7" s="10">
        <v>20</v>
      </c>
      <c r="C7" s="10">
        <v>1220</v>
      </c>
      <c r="D7" s="10">
        <v>3000</v>
      </c>
      <c r="E7" s="11">
        <f>11+7+5-8</f>
        <v>15</v>
      </c>
      <c r="F7" s="12">
        <f t="shared" si="0"/>
        <v>2964.6</v>
      </c>
      <c r="G7" s="13"/>
    </row>
    <row r="8" spans="1:24" s="5" customFormat="1" ht="24.95" customHeight="1">
      <c r="A8" s="10" t="s">
        <v>9</v>
      </c>
      <c r="B8" s="10">
        <v>20</v>
      </c>
      <c r="C8" s="10">
        <v>1220</v>
      </c>
      <c r="D8" s="10">
        <v>3000</v>
      </c>
      <c r="E8" s="11">
        <v>6</v>
      </c>
      <c r="F8" s="12">
        <f t="shared" si="0"/>
        <v>1185.8399999999999</v>
      </c>
      <c r="G8" s="13" t="s">
        <v>10</v>
      </c>
    </row>
    <row r="9" spans="1:24" s="5" customFormat="1" ht="24.95" customHeight="1">
      <c r="A9" s="10" t="s">
        <v>9</v>
      </c>
      <c r="B9" s="10">
        <v>20</v>
      </c>
      <c r="C9" s="10">
        <v>1220</v>
      </c>
      <c r="D9" s="14">
        <v>2290</v>
      </c>
      <c r="E9" s="11">
        <v>1</v>
      </c>
      <c r="F9" s="12">
        <f t="shared" si="0"/>
        <v>150.86519999999999</v>
      </c>
      <c r="G9" s="13"/>
    </row>
    <row r="10" spans="1:24" s="5" customFormat="1" ht="24.95" customHeight="1">
      <c r="A10" s="10" t="s">
        <v>9</v>
      </c>
      <c r="B10" s="10">
        <v>22</v>
      </c>
      <c r="C10" s="10">
        <v>1220</v>
      </c>
      <c r="D10" s="14">
        <v>2510</v>
      </c>
      <c r="E10" s="11">
        <v>1</v>
      </c>
      <c r="F10" s="12">
        <f t="shared" si="0"/>
        <v>181.89467999999999</v>
      </c>
      <c r="G10" s="13"/>
    </row>
    <row r="11" spans="1:24" s="5" customFormat="1" ht="24.95" customHeight="1">
      <c r="A11" s="10" t="s">
        <v>9</v>
      </c>
      <c r="B11" s="10">
        <v>25</v>
      </c>
      <c r="C11" s="10">
        <v>1220</v>
      </c>
      <c r="D11" s="10">
        <v>3000</v>
      </c>
      <c r="E11" s="11">
        <f>25-8</f>
        <v>17</v>
      </c>
      <c r="F11" s="12">
        <f t="shared" si="0"/>
        <v>4199.8500000000004</v>
      </c>
      <c r="G11" s="13"/>
    </row>
    <row r="12" spans="1:24" s="5" customFormat="1" ht="24.95" customHeight="1">
      <c r="A12" s="10" t="s">
        <v>9</v>
      </c>
      <c r="B12" s="10">
        <v>25</v>
      </c>
      <c r="C12" s="10">
        <v>1220</v>
      </c>
      <c r="D12" s="14">
        <v>2980</v>
      </c>
      <c r="E12" s="11">
        <v>3</v>
      </c>
      <c r="F12" s="12">
        <f t="shared" si="0"/>
        <v>736.20900000000006</v>
      </c>
      <c r="G12" s="13"/>
    </row>
    <row r="13" spans="1:24" s="5" customFormat="1" ht="24.95" customHeight="1">
      <c r="A13" s="10" t="s">
        <v>9</v>
      </c>
      <c r="B13" s="10">
        <v>30</v>
      </c>
      <c r="C13" s="10">
        <v>1220</v>
      </c>
      <c r="D13" s="10">
        <v>3000</v>
      </c>
      <c r="E13" s="11">
        <f>37+6</f>
        <v>43</v>
      </c>
      <c r="F13" s="12">
        <f t="shared" si="0"/>
        <v>12747.779999999999</v>
      </c>
      <c r="G13" s="13"/>
    </row>
    <row r="14" spans="1:24" s="5" customFormat="1" ht="24.95" customHeight="1">
      <c r="A14" s="10" t="s">
        <v>9</v>
      </c>
      <c r="B14" s="10">
        <v>30</v>
      </c>
      <c r="C14" s="10">
        <v>1220</v>
      </c>
      <c r="D14" s="14">
        <v>2770</v>
      </c>
      <c r="E14" s="11">
        <v>1</v>
      </c>
      <c r="F14" s="12">
        <f t="shared" si="0"/>
        <v>273.73140000000001</v>
      </c>
      <c r="G14" s="13"/>
    </row>
    <row r="15" spans="1:24" s="5" customFormat="1" ht="24.95" customHeight="1">
      <c r="A15" s="10" t="s">
        <v>9</v>
      </c>
      <c r="B15" s="10">
        <v>30</v>
      </c>
      <c r="C15" s="10">
        <v>1220</v>
      </c>
      <c r="D15" s="14">
        <v>2900</v>
      </c>
      <c r="E15" s="11">
        <v>2</v>
      </c>
      <c r="F15" s="12">
        <f t="shared" si="0"/>
        <v>573.15599999999995</v>
      </c>
      <c r="G15" s="13"/>
    </row>
    <row r="16" spans="1:24" s="5" customFormat="1" ht="24.95" customHeight="1">
      <c r="A16" s="10" t="s">
        <v>9</v>
      </c>
      <c r="B16" s="10">
        <v>35</v>
      </c>
      <c r="C16" s="10">
        <v>1220</v>
      </c>
      <c r="D16" s="10">
        <v>3000</v>
      </c>
      <c r="E16" s="11">
        <f>2+3-4</f>
        <v>1</v>
      </c>
      <c r="F16" s="12">
        <f t="shared" si="0"/>
        <v>345.87</v>
      </c>
      <c r="G16" s="13"/>
    </row>
    <row r="17" spans="1:7" s="5" customFormat="1" ht="24.95" customHeight="1">
      <c r="A17" s="10" t="s">
        <v>9</v>
      </c>
      <c r="B17" s="10">
        <v>40</v>
      </c>
      <c r="C17" s="10">
        <v>1220</v>
      </c>
      <c r="D17" s="10">
        <v>3000</v>
      </c>
      <c r="E17" s="11">
        <f>11+6+3</f>
        <v>20</v>
      </c>
      <c r="F17" s="12">
        <f t="shared" si="0"/>
        <v>7905.5999999999995</v>
      </c>
      <c r="G17" s="13"/>
    </row>
    <row r="18" spans="1:7" s="5" customFormat="1" ht="24.95" customHeight="1">
      <c r="A18" s="10" t="s">
        <v>9</v>
      </c>
      <c r="B18" s="10">
        <v>45</v>
      </c>
      <c r="C18" s="10">
        <v>1220</v>
      </c>
      <c r="D18" s="10">
        <v>3000</v>
      </c>
      <c r="E18" s="11">
        <f>15-3</f>
        <v>12</v>
      </c>
      <c r="F18" s="12">
        <f t="shared" si="0"/>
        <v>5336.28</v>
      </c>
      <c r="G18" s="13"/>
    </row>
    <row r="19" spans="1:7" s="5" customFormat="1" ht="24.95" customHeight="1">
      <c r="A19" s="10" t="s">
        <v>9</v>
      </c>
      <c r="B19" s="10">
        <v>50</v>
      </c>
      <c r="C19" s="10">
        <v>1220</v>
      </c>
      <c r="D19" s="10">
        <v>3000</v>
      </c>
      <c r="E19" s="11">
        <f>23+3+2</f>
        <v>28</v>
      </c>
      <c r="F19" s="12">
        <f t="shared" si="0"/>
        <v>13834.800000000003</v>
      </c>
      <c r="G19" s="13"/>
    </row>
    <row r="20" spans="1:7" s="5" customFormat="1" ht="24.95" customHeight="1">
      <c r="A20" s="10" t="s">
        <v>9</v>
      </c>
      <c r="B20" s="10">
        <v>55</v>
      </c>
      <c r="C20" s="10">
        <v>1220</v>
      </c>
      <c r="D20" s="10">
        <v>3000</v>
      </c>
      <c r="E20" s="11">
        <f>12-3</f>
        <v>9</v>
      </c>
      <c r="F20" s="12">
        <f t="shared" si="0"/>
        <v>4891.59</v>
      </c>
      <c r="G20" s="13"/>
    </row>
    <row r="21" spans="1:7" s="5" customFormat="1" ht="24.95" customHeight="1">
      <c r="A21" s="10" t="s">
        <v>9</v>
      </c>
      <c r="B21" s="10">
        <v>60</v>
      </c>
      <c r="C21" s="10">
        <v>1220</v>
      </c>
      <c r="D21" s="10">
        <v>3000</v>
      </c>
      <c r="E21" s="11">
        <v>2</v>
      </c>
      <c r="F21" s="15">
        <f t="shared" si="0"/>
        <v>1185.8399999999999</v>
      </c>
      <c r="G21" s="16"/>
    </row>
    <row r="22" spans="1:7" s="5" customFormat="1" ht="24.95" customHeight="1">
      <c r="A22" s="10" t="s">
        <v>9</v>
      </c>
      <c r="B22" s="10">
        <v>65</v>
      </c>
      <c r="C22" s="10">
        <v>1220</v>
      </c>
      <c r="D22" s="10">
        <v>3000</v>
      </c>
      <c r="E22" s="11">
        <v>7</v>
      </c>
      <c r="F22" s="15">
        <f t="shared" si="0"/>
        <v>4496.3100000000004</v>
      </c>
      <c r="G22" s="16"/>
    </row>
    <row r="23" spans="1:7" s="5" customFormat="1" ht="24.95" customHeight="1">
      <c r="A23" s="10" t="s">
        <v>9</v>
      </c>
      <c r="B23" s="10">
        <v>70</v>
      </c>
      <c r="C23" s="10">
        <v>1220</v>
      </c>
      <c r="D23" s="10">
        <v>3000</v>
      </c>
      <c r="E23" s="11">
        <v>2</v>
      </c>
      <c r="F23" s="15">
        <f t="shared" si="0"/>
        <v>1383.48</v>
      </c>
      <c r="G23" s="16"/>
    </row>
    <row r="24" spans="1:7" s="5" customFormat="1" ht="24.95" customHeight="1">
      <c r="A24" s="10" t="s">
        <v>9</v>
      </c>
      <c r="B24" s="10">
        <v>75</v>
      </c>
      <c r="C24" s="10">
        <v>1220</v>
      </c>
      <c r="D24" s="14">
        <v>2870</v>
      </c>
      <c r="E24" s="11">
        <v>1</v>
      </c>
      <c r="F24" s="15">
        <f t="shared" si="0"/>
        <v>709.0335</v>
      </c>
      <c r="G24" s="16"/>
    </row>
    <row r="25" spans="1:7" s="5" customFormat="1" ht="24.95" customHeight="1">
      <c r="A25" s="10" t="s">
        <v>9</v>
      </c>
      <c r="B25" s="10">
        <v>80</v>
      </c>
      <c r="C25" s="10">
        <v>1220</v>
      </c>
      <c r="D25" s="10">
        <v>3000</v>
      </c>
      <c r="E25" s="11">
        <v>2</v>
      </c>
      <c r="F25" s="15">
        <f t="shared" si="0"/>
        <v>1581.12</v>
      </c>
      <c r="G25" s="16"/>
    </row>
    <row r="26" spans="1:7" s="5" customFormat="1" ht="24.95" customHeight="1">
      <c r="A26" s="10" t="s">
        <v>9</v>
      </c>
      <c r="B26" s="10">
        <v>85</v>
      </c>
      <c r="C26" s="10">
        <v>1220</v>
      </c>
      <c r="D26" s="10">
        <v>3000</v>
      </c>
      <c r="E26" s="11">
        <v>5</v>
      </c>
      <c r="F26" s="15">
        <f t="shared" si="0"/>
        <v>4199.8500000000004</v>
      </c>
      <c r="G26" s="17"/>
    </row>
    <row r="27" spans="1:7" s="5" customFormat="1" ht="24.95" customHeight="1">
      <c r="A27" s="10" t="s">
        <v>9</v>
      </c>
      <c r="B27" s="10">
        <v>85</v>
      </c>
      <c r="C27" s="10">
        <v>1220</v>
      </c>
      <c r="D27" s="14">
        <v>2950</v>
      </c>
      <c r="E27" s="11">
        <v>1</v>
      </c>
      <c r="F27" s="15">
        <f t="shared" si="0"/>
        <v>825.97050000000002</v>
      </c>
      <c r="G27" s="17"/>
    </row>
    <row r="28" spans="1:7" s="5" customFormat="1" ht="24.95" customHeight="1">
      <c r="A28" s="10" t="s">
        <v>9</v>
      </c>
      <c r="B28" s="10">
        <v>95</v>
      </c>
      <c r="C28" s="10">
        <v>1220</v>
      </c>
      <c r="D28" s="10">
        <v>3000</v>
      </c>
      <c r="E28" s="11">
        <v>1</v>
      </c>
      <c r="F28" s="15">
        <f t="shared" si="0"/>
        <v>938.79000000000008</v>
      </c>
      <c r="G28" s="17"/>
    </row>
    <row r="29" spans="1:7" s="5" customFormat="1" ht="24.95" customHeight="1">
      <c r="A29" s="10" t="s">
        <v>9</v>
      </c>
      <c r="B29" s="10">
        <v>95</v>
      </c>
      <c r="C29" s="10">
        <v>1200</v>
      </c>
      <c r="D29" s="10">
        <v>3000</v>
      </c>
      <c r="E29" s="11">
        <v>1</v>
      </c>
      <c r="F29" s="15">
        <f t="shared" si="0"/>
        <v>923.40000000000009</v>
      </c>
      <c r="G29" s="17"/>
    </row>
    <row r="30" spans="1:7" s="5" customFormat="1" ht="24.95" customHeight="1">
      <c r="A30" s="10" t="s">
        <v>9</v>
      </c>
      <c r="B30" s="10">
        <v>110</v>
      </c>
      <c r="C30" s="10">
        <v>1220</v>
      </c>
      <c r="D30" s="10">
        <v>3000</v>
      </c>
      <c r="E30" s="11">
        <v>1</v>
      </c>
      <c r="F30" s="15">
        <f t="shared" si="0"/>
        <v>1087.02</v>
      </c>
      <c r="G30" s="17"/>
    </row>
    <row r="31" spans="1:7" ht="24.95" customHeight="1">
      <c r="A31" s="18" t="s">
        <v>9</v>
      </c>
      <c r="B31" s="18">
        <v>12</v>
      </c>
      <c r="C31" s="18">
        <v>1220</v>
      </c>
      <c r="D31" s="18">
        <v>3000</v>
      </c>
      <c r="E31" s="19">
        <v>4</v>
      </c>
      <c r="F31" s="20">
        <f t="shared" si="0"/>
        <v>474.33600000000007</v>
      </c>
      <c r="G31" s="21" t="s">
        <v>11</v>
      </c>
    </row>
    <row r="32" spans="1:7" ht="24.95" customHeight="1">
      <c r="A32" s="18" t="s">
        <v>9</v>
      </c>
      <c r="B32" s="18">
        <v>14</v>
      </c>
      <c r="C32" s="18">
        <v>1220</v>
      </c>
      <c r="D32" s="18">
        <v>3000</v>
      </c>
      <c r="E32" s="19">
        <v>1</v>
      </c>
      <c r="F32" s="20">
        <f t="shared" si="0"/>
        <v>138.34800000000001</v>
      </c>
      <c r="G32" s="21" t="s">
        <v>12</v>
      </c>
    </row>
    <row r="33" spans="1:7" ht="24.95" customHeight="1">
      <c r="A33" s="18" t="s">
        <v>9</v>
      </c>
      <c r="B33" s="18">
        <v>16</v>
      </c>
      <c r="C33" s="18">
        <v>1220</v>
      </c>
      <c r="D33" s="18">
        <v>3000</v>
      </c>
      <c r="E33" s="19">
        <f>27-15</f>
        <v>12</v>
      </c>
      <c r="F33" s="20">
        <f t="shared" si="0"/>
        <v>1897.3440000000001</v>
      </c>
      <c r="G33" s="21" t="s">
        <v>12</v>
      </c>
    </row>
    <row r="34" spans="1:7" ht="24.95" customHeight="1">
      <c r="A34" s="18" t="s">
        <v>9</v>
      </c>
      <c r="B34" s="18">
        <v>18</v>
      </c>
      <c r="C34" s="18">
        <v>1220</v>
      </c>
      <c r="D34" s="18">
        <v>3000</v>
      </c>
      <c r="E34" s="19">
        <f>17-14</f>
        <v>3</v>
      </c>
      <c r="F34" s="20">
        <f t="shared" si="0"/>
        <v>533.62800000000004</v>
      </c>
      <c r="G34" s="21" t="s">
        <v>12</v>
      </c>
    </row>
    <row r="35" spans="1:7" ht="24.95" customHeight="1">
      <c r="A35" s="18" t="s">
        <v>9</v>
      </c>
      <c r="B35" s="18">
        <v>20</v>
      </c>
      <c r="C35" s="18">
        <v>1220</v>
      </c>
      <c r="D35" s="18">
        <v>3000</v>
      </c>
      <c r="E35" s="19">
        <v>5</v>
      </c>
      <c r="F35" s="20">
        <f t="shared" si="0"/>
        <v>988.19999999999993</v>
      </c>
      <c r="G35" s="21" t="s">
        <v>12</v>
      </c>
    </row>
    <row r="36" spans="1:7" ht="24.95" customHeight="1">
      <c r="A36" s="18" t="s">
        <v>9</v>
      </c>
      <c r="B36" s="18">
        <v>25</v>
      </c>
      <c r="C36" s="18">
        <v>1220</v>
      </c>
      <c r="D36" s="18">
        <v>3000</v>
      </c>
      <c r="E36" s="19">
        <v>5</v>
      </c>
      <c r="F36" s="20">
        <f t="shared" si="0"/>
        <v>1235.2500000000002</v>
      </c>
      <c r="G36" s="21" t="s">
        <v>12</v>
      </c>
    </row>
    <row r="37" spans="1:7" ht="24.95" customHeight="1">
      <c r="A37" s="18" t="s">
        <v>13</v>
      </c>
      <c r="B37" s="18">
        <v>10</v>
      </c>
      <c r="C37" s="18">
        <v>1220</v>
      </c>
      <c r="D37" s="22">
        <v>2600</v>
      </c>
      <c r="E37" s="19">
        <v>2</v>
      </c>
      <c r="F37" s="20">
        <f t="shared" si="0"/>
        <v>171.28800000000001</v>
      </c>
      <c r="G37" s="21" t="s">
        <v>12</v>
      </c>
    </row>
    <row r="38" spans="1:7" ht="24.95" customHeight="1">
      <c r="A38" s="18" t="s">
        <v>13</v>
      </c>
      <c r="B38" s="18">
        <v>10</v>
      </c>
      <c r="C38" s="18">
        <v>1220</v>
      </c>
      <c r="D38" s="18">
        <v>3000</v>
      </c>
      <c r="E38" s="19">
        <v>11</v>
      </c>
      <c r="F38" s="20">
        <f t="shared" si="0"/>
        <v>1087.02</v>
      </c>
      <c r="G38" s="21" t="s">
        <v>12</v>
      </c>
    </row>
  </sheetData>
  <autoFilter ref="A3:G38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V32"/>
  <sheetViews>
    <sheetView workbookViewId="0">
      <pane ySplit="3" topLeftCell="A14" activePane="bottomLeft" state="frozen"/>
      <selection pane="bottomLeft" activeCell="H19" sqref="H19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24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4.95" customHeight="1">
      <c r="A4" s="10" t="s">
        <v>9</v>
      </c>
      <c r="B4" s="10">
        <v>16</v>
      </c>
      <c r="C4" s="10">
        <v>1220</v>
      </c>
      <c r="D4" s="10">
        <v>3000</v>
      </c>
      <c r="E4" s="11">
        <v>15</v>
      </c>
      <c r="F4" s="12">
        <f t="shared" ref="F4:F32" si="0">B4*C4*D4*2.7/1000000*E4</f>
        <v>2371.6799999999998</v>
      </c>
      <c r="G4" s="13"/>
    </row>
    <row r="5" spans="1:24" s="5" customFormat="1" ht="24.95" customHeight="1">
      <c r="A5" s="10" t="s">
        <v>9</v>
      </c>
      <c r="B5" s="10">
        <v>18</v>
      </c>
      <c r="C5" s="10">
        <v>1220</v>
      </c>
      <c r="D5" s="10">
        <v>3000</v>
      </c>
      <c r="E5" s="11">
        <v>1</v>
      </c>
      <c r="F5" s="12">
        <f t="shared" si="0"/>
        <v>177.876</v>
      </c>
      <c r="G5" s="13"/>
    </row>
    <row r="6" spans="1:24" s="5" customFormat="1" ht="24.95" customHeight="1">
      <c r="A6" s="10" t="s">
        <v>9</v>
      </c>
      <c r="B6" s="10">
        <v>18</v>
      </c>
      <c r="C6" s="10">
        <v>1200</v>
      </c>
      <c r="D6" s="10">
        <v>3000</v>
      </c>
      <c r="E6" s="11">
        <v>1</v>
      </c>
      <c r="F6" s="12">
        <f t="shared" si="0"/>
        <v>174.96</v>
      </c>
      <c r="G6" s="13"/>
    </row>
    <row r="7" spans="1:24" s="5" customFormat="1" ht="24.95" customHeight="1">
      <c r="A7" s="10" t="s">
        <v>9</v>
      </c>
      <c r="B7" s="10">
        <v>20</v>
      </c>
      <c r="C7" s="10">
        <v>1220</v>
      </c>
      <c r="D7" s="10">
        <v>3000</v>
      </c>
      <c r="E7" s="11">
        <v>15</v>
      </c>
      <c r="F7" s="12">
        <f t="shared" si="0"/>
        <v>2964.6</v>
      </c>
      <c r="G7" s="13"/>
    </row>
    <row r="8" spans="1:24" s="5" customFormat="1" ht="24.95" customHeight="1">
      <c r="A8" s="10" t="s">
        <v>9</v>
      </c>
      <c r="B8" s="10">
        <v>20</v>
      </c>
      <c r="C8" s="10">
        <v>1220</v>
      </c>
      <c r="D8" s="10">
        <v>3000</v>
      </c>
      <c r="E8" s="11">
        <v>6</v>
      </c>
      <c r="F8" s="12">
        <f t="shared" si="0"/>
        <v>1185.8399999999999</v>
      </c>
      <c r="G8" s="13" t="s">
        <v>10</v>
      </c>
    </row>
    <row r="9" spans="1:24" s="5" customFormat="1" ht="24.95" customHeight="1">
      <c r="A9" s="10" t="s">
        <v>9</v>
      </c>
      <c r="B9" s="10">
        <v>20</v>
      </c>
      <c r="C9" s="10">
        <v>1220</v>
      </c>
      <c r="D9" s="14">
        <v>2290</v>
      </c>
      <c r="E9" s="11">
        <v>1</v>
      </c>
      <c r="F9" s="12">
        <f t="shared" si="0"/>
        <v>150.86519999999999</v>
      </c>
      <c r="G9" s="13"/>
    </row>
    <row r="10" spans="1:24" s="5" customFormat="1" ht="24.95" customHeight="1">
      <c r="A10" s="10" t="s">
        <v>9</v>
      </c>
      <c r="B10" s="10">
        <v>22</v>
      </c>
      <c r="C10" s="10">
        <v>1220</v>
      </c>
      <c r="D10" s="14">
        <v>2510</v>
      </c>
      <c r="E10" s="11">
        <v>1</v>
      </c>
      <c r="F10" s="12">
        <f t="shared" si="0"/>
        <v>181.89467999999999</v>
      </c>
      <c r="G10" s="13"/>
    </row>
    <row r="11" spans="1:24" s="5" customFormat="1" ht="24.95" customHeight="1">
      <c r="A11" s="10" t="s">
        <v>9</v>
      </c>
      <c r="B11" s="10">
        <v>25</v>
      </c>
      <c r="C11" s="10">
        <v>1220</v>
      </c>
      <c r="D11" s="10">
        <v>3000</v>
      </c>
      <c r="E11" s="11">
        <f>17-4</f>
        <v>13</v>
      </c>
      <c r="F11" s="12">
        <f t="shared" si="0"/>
        <v>3211.6500000000005</v>
      </c>
      <c r="G11" s="13"/>
    </row>
    <row r="12" spans="1:24" s="5" customFormat="1" ht="24.95" customHeight="1">
      <c r="A12" s="10" t="s">
        <v>9</v>
      </c>
      <c r="B12" s="10">
        <v>25</v>
      </c>
      <c r="C12" s="10">
        <v>1220</v>
      </c>
      <c r="D12" s="14">
        <v>2980</v>
      </c>
      <c r="E12" s="11">
        <v>3</v>
      </c>
      <c r="F12" s="12">
        <f t="shared" si="0"/>
        <v>736.20900000000006</v>
      </c>
      <c r="G12" s="13"/>
    </row>
    <row r="13" spans="1:24" s="5" customFormat="1" ht="24.95" customHeight="1">
      <c r="A13" s="10" t="s">
        <v>9</v>
      </c>
      <c r="B13" s="10">
        <v>30</v>
      </c>
      <c r="C13" s="10">
        <v>1220</v>
      </c>
      <c r="D13" s="10">
        <v>3000</v>
      </c>
      <c r="E13" s="11">
        <f>36-3</f>
        <v>33</v>
      </c>
      <c r="F13" s="12">
        <f t="shared" si="0"/>
        <v>9783.1799999999985</v>
      </c>
      <c r="G13" s="13"/>
    </row>
    <row r="14" spans="1:24" s="5" customFormat="1" ht="24.95" customHeight="1">
      <c r="A14" s="10" t="s">
        <v>9</v>
      </c>
      <c r="B14" s="10">
        <v>30</v>
      </c>
      <c r="C14" s="10">
        <v>1220</v>
      </c>
      <c r="D14" s="14">
        <v>2770</v>
      </c>
      <c r="E14" s="11">
        <v>1</v>
      </c>
      <c r="F14" s="12">
        <f t="shared" si="0"/>
        <v>273.73140000000001</v>
      </c>
      <c r="G14" s="13"/>
    </row>
    <row r="15" spans="1:24" s="5" customFormat="1" ht="24.95" customHeight="1">
      <c r="A15" s="10" t="s">
        <v>9</v>
      </c>
      <c r="B15" s="10">
        <v>30</v>
      </c>
      <c r="C15" s="10">
        <v>1220</v>
      </c>
      <c r="D15" s="14">
        <v>2900</v>
      </c>
      <c r="E15" s="11">
        <v>2</v>
      </c>
      <c r="F15" s="12">
        <f t="shared" si="0"/>
        <v>573.15599999999995</v>
      </c>
      <c r="G15" s="13"/>
    </row>
    <row r="16" spans="1:24" s="5" customFormat="1" ht="24.95" customHeight="1">
      <c r="A16" s="10" t="s">
        <v>9</v>
      </c>
      <c r="B16" s="10">
        <v>35</v>
      </c>
      <c r="C16" s="10">
        <v>1220</v>
      </c>
      <c r="D16" s="10">
        <v>3000</v>
      </c>
      <c r="E16" s="11">
        <v>1</v>
      </c>
      <c r="F16" s="12">
        <f t="shared" si="0"/>
        <v>345.87</v>
      </c>
      <c r="G16" s="13"/>
    </row>
    <row r="17" spans="1:7" s="5" customFormat="1" ht="24.95" customHeight="1">
      <c r="A17" s="10" t="s">
        <v>9</v>
      </c>
      <c r="B17" s="10">
        <v>40</v>
      </c>
      <c r="C17" s="10">
        <v>1220</v>
      </c>
      <c r="D17" s="10">
        <v>3000</v>
      </c>
      <c r="E17" s="11">
        <f>20-2</f>
        <v>18</v>
      </c>
      <c r="F17" s="12">
        <f t="shared" si="0"/>
        <v>7115.0399999999991</v>
      </c>
      <c r="G17" s="13"/>
    </row>
    <row r="18" spans="1:7" s="5" customFormat="1" ht="24.95" customHeight="1">
      <c r="A18" s="10" t="s">
        <v>9</v>
      </c>
      <c r="B18" s="10">
        <v>45</v>
      </c>
      <c r="C18" s="10">
        <v>1220</v>
      </c>
      <c r="D18" s="10">
        <v>3000</v>
      </c>
      <c r="E18" s="11">
        <f>12-3</f>
        <v>9</v>
      </c>
      <c r="F18" s="12">
        <f t="shared" si="0"/>
        <v>4002.21</v>
      </c>
      <c r="G18" s="13"/>
    </row>
    <row r="19" spans="1:7" s="5" customFormat="1" ht="24.95" customHeight="1">
      <c r="A19" s="10" t="s">
        <v>9</v>
      </c>
      <c r="B19" s="10">
        <v>50</v>
      </c>
      <c r="C19" s="10">
        <v>1220</v>
      </c>
      <c r="D19" s="10">
        <v>3000</v>
      </c>
      <c r="E19" s="11">
        <f>23-2</f>
        <v>21</v>
      </c>
      <c r="F19" s="12">
        <f t="shared" si="0"/>
        <v>10376.100000000002</v>
      </c>
      <c r="G19" s="13"/>
    </row>
    <row r="20" spans="1:7" s="5" customFormat="1" ht="24.95" customHeight="1">
      <c r="A20" s="10" t="s">
        <v>9</v>
      </c>
      <c r="B20" s="10">
        <v>55</v>
      </c>
      <c r="C20" s="10">
        <v>1220</v>
      </c>
      <c r="D20" s="10">
        <v>3000</v>
      </c>
      <c r="E20" s="11">
        <f>9-2</f>
        <v>7</v>
      </c>
      <c r="F20" s="12">
        <f t="shared" si="0"/>
        <v>3804.5699999999997</v>
      </c>
      <c r="G20" s="13"/>
    </row>
    <row r="21" spans="1:7" s="5" customFormat="1" ht="24.95" customHeight="1">
      <c r="A21" s="10" t="s">
        <v>9</v>
      </c>
      <c r="B21" s="10">
        <v>60</v>
      </c>
      <c r="C21" s="10">
        <v>1220</v>
      </c>
      <c r="D21" s="10">
        <v>3000</v>
      </c>
      <c r="E21" s="11">
        <v>2</v>
      </c>
      <c r="F21" s="15">
        <f t="shared" si="0"/>
        <v>1185.8399999999999</v>
      </c>
      <c r="G21" s="16"/>
    </row>
    <row r="22" spans="1:7" s="5" customFormat="1" ht="24.95" customHeight="1">
      <c r="A22" s="10" t="s">
        <v>9</v>
      </c>
      <c r="B22" s="10">
        <v>65</v>
      </c>
      <c r="C22" s="10">
        <v>1220</v>
      </c>
      <c r="D22" s="10">
        <v>3000</v>
      </c>
      <c r="E22" s="11">
        <f>7-4</f>
        <v>3</v>
      </c>
      <c r="F22" s="15">
        <f t="shared" si="0"/>
        <v>1926.9900000000002</v>
      </c>
      <c r="G22" s="16"/>
    </row>
    <row r="23" spans="1:7" s="5" customFormat="1" ht="24.95" customHeight="1">
      <c r="A23" s="10" t="s">
        <v>9</v>
      </c>
      <c r="B23" s="10">
        <v>75</v>
      </c>
      <c r="C23" s="10">
        <v>1220</v>
      </c>
      <c r="D23" s="14">
        <v>2870</v>
      </c>
      <c r="E23" s="11">
        <v>1</v>
      </c>
      <c r="F23" s="15">
        <f t="shared" si="0"/>
        <v>709.0335</v>
      </c>
      <c r="G23" s="16"/>
    </row>
    <row r="24" spans="1:7" s="5" customFormat="1" ht="24.95" customHeight="1">
      <c r="A24" s="10" t="s">
        <v>9</v>
      </c>
      <c r="B24" s="10">
        <v>85</v>
      </c>
      <c r="C24" s="10">
        <v>1220</v>
      </c>
      <c r="D24" s="10">
        <v>3000</v>
      </c>
      <c r="E24" s="11">
        <v>5</v>
      </c>
      <c r="F24" s="15">
        <f t="shared" si="0"/>
        <v>4199.8500000000004</v>
      </c>
      <c r="G24" s="17"/>
    </row>
    <row r="25" spans="1:7" s="5" customFormat="1" ht="24.95" customHeight="1">
      <c r="A25" s="10" t="s">
        <v>9</v>
      </c>
      <c r="B25" s="10">
        <v>85</v>
      </c>
      <c r="C25" s="10">
        <v>1220</v>
      </c>
      <c r="D25" s="14">
        <v>2950</v>
      </c>
      <c r="E25" s="11">
        <v>1</v>
      </c>
      <c r="F25" s="15">
        <f t="shared" si="0"/>
        <v>825.97050000000002</v>
      </c>
      <c r="G25" s="17"/>
    </row>
    <row r="26" spans="1:7" s="5" customFormat="1" ht="24.95" customHeight="1">
      <c r="A26" s="10" t="s">
        <v>9</v>
      </c>
      <c r="B26" s="10">
        <v>95</v>
      </c>
      <c r="C26" s="10">
        <v>1220</v>
      </c>
      <c r="D26" s="10">
        <v>3000</v>
      </c>
      <c r="E26" s="11">
        <v>1</v>
      </c>
      <c r="F26" s="15">
        <f t="shared" si="0"/>
        <v>938.79000000000008</v>
      </c>
      <c r="G26" s="17"/>
    </row>
    <row r="27" spans="1:7" s="5" customFormat="1" ht="24.95" customHeight="1">
      <c r="A27" s="10" t="s">
        <v>9</v>
      </c>
      <c r="B27" s="10">
        <v>95</v>
      </c>
      <c r="C27" s="10">
        <v>1200</v>
      </c>
      <c r="D27" s="10">
        <v>3000</v>
      </c>
      <c r="E27" s="11">
        <v>1</v>
      </c>
      <c r="F27" s="15">
        <f t="shared" si="0"/>
        <v>923.40000000000009</v>
      </c>
      <c r="G27" s="17"/>
    </row>
    <row r="28" spans="1:7" ht="24.95" customHeight="1">
      <c r="A28" s="18" t="s">
        <v>9</v>
      </c>
      <c r="B28" s="18">
        <v>12</v>
      </c>
      <c r="C28" s="18">
        <v>1220</v>
      </c>
      <c r="D28" s="18">
        <v>3000</v>
      </c>
      <c r="E28" s="19">
        <v>4</v>
      </c>
      <c r="F28" s="20">
        <f t="shared" si="0"/>
        <v>474.33600000000007</v>
      </c>
      <c r="G28" s="21" t="s">
        <v>11</v>
      </c>
    </row>
    <row r="29" spans="1:7" ht="24.95" customHeight="1">
      <c r="A29" s="18" t="s">
        <v>9</v>
      </c>
      <c r="B29" s="18">
        <v>16</v>
      </c>
      <c r="C29" s="18">
        <v>1220</v>
      </c>
      <c r="D29" s="18">
        <v>3000</v>
      </c>
      <c r="E29" s="19">
        <f>12-6</f>
        <v>6</v>
      </c>
      <c r="F29" s="20">
        <f t="shared" si="0"/>
        <v>948.67200000000003</v>
      </c>
      <c r="G29" s="21" t="s">
        <v>12</v>
      </c>
    </row>
    <row r="30" spans="1:7" ht="24.95" customHeight="1">
      <c r="A30" s="18" t="s">
        <v>9</v>
      </c>
      <c r="B30" s="18">
        <v>18</v>
      </c>
      <c r="C30" s="18">
        <v>1220</v>
      </c>
      <c r="D30" s="18">
        <v>3000</v>
      </c>
      <c r="E30" s="19">
        <v>3</v>
      </c>
      <c r="F30" s="20">
        <f t="shared" si="0"/>
        <v>533.62800000000004</v>
      </c>
      <c r="G30" s="21" t="s">
        <v>12</v>
      </c>
    </row>
    <row r="31" spans="1:7" ht="24.95" customHeight="1">
      <c r="A31" s="18" t="s">
        <v>13</v>
      </c>
      <c r="B31" s="18">
        <v>10</v>
      </c>
      <c r="C31" s="18">
        <v>1220</v>
      </c>
      <c r="D31" s="22">
        <v>2600</v>
      </c>
      <c r="E31" s="19">
        <v>2</v>
      </c>
      <c r="F31" s="20">
        <f t="shared" si="0"/>
        <v>171.28800000000001</v>
      </c>
      <c r="G31" s="21" t="s">
        <v>12</v>
      </c>
    </row>
    <row r="32" spans="1:7" ht="24.95" customHeight="1">
      <c r="A32" s="18" t="s">
        <v>13</v>
      </c>
      <c r="B32" s="18">
        <v>10</v>
      </c>
      <c r="C32" s="18">
        <v>1220</v>
      </c>
      <c r="D32" s="18">
        <v>3000</v>
      </c>
      <c r="E32" s="19">
        <v>11</v>
      </c>
      <c r="F32" s="20">
        <f t="shared" si="0"/>
        <v>1087.02</v>
      </c>
      <c r="G32" s="21" t="s">
        <v>12</v>
      </c>
    </row>
  </sheetData>
  <autoFilter ref="A3:G32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V44"/>
  <sheetViews>
    <sheetView workbookViewId="0">
      <pane ySplit="3" topLeftCell="A4" activePane="bottomLeft" state="frozen"/>
      <selection pane="bottomLeft" activeCell="H19" sqref="H19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24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36" si="0">B4*C4*D4*2.7/1000000*E4</f>
        <v>98.82</v>
      </c>
      <c r="G4" s="13"/>
    </row>
    <row r="5" spans="1:24" s="5" customFormat="1" ht="25.9" customHeight="1">
      <c r="A5" s="23" t="s">
        <v>9</v>
      </c>
      <c r="B5" s="23">
        <v>10</v>
      </c>
      <c r="C5" s="23">
        <v>1010</v>
      </c>
      <c r="D5" s="17">
        <v>3000</v>
      </c>
      <c r="E5" s="17">
        <v>6</v>
      </c>
      <c r="F5" s="15">
        <f t="shared" si="0"/>
        <v>490.86</v>
      </c>
      <c r="G5" s="16"/>
    </row>
    <row r="6" spans="1:24" s="5" customFormat="1" ht="25.9" customHeight="1">
      <c r="A6" s="23" t="s">
        <v>9</v>
      </c>
      <c r="B6" s="23">
        <v>12</v>
      </c>
      <c r="C6" s="23">
        <v>1220</v>
      </c>
      <c r="D6" s="36">
        <v>2570</v>
      </c>
      <c r="E6" s="17">
        <v>1</v>
      </c>
      <c r="F6" s="15">
        <f t="shared" si="0"/>
        <v>101.58696</v>
      </c>
      <c r="G6" s="16"/>
    </row>
    <row r="7" spans="1:24" s="5" customFormat="1" ht="25.9" customHeight="1">
      <c r="A7" s="23" t="s">
        <v>9</v>
      </c>
      <c r="B7" s="23">
        <v>12</v>
      </c>
      <c r="C7" s="23">
        <v>1220</v>
      </c>
      <c r="D7" s="17">
        <v>3000</v>
      </c>
      <c r="E7" s="17">
        <v>7</v>
      </c>
      <c r="F7" s="15">
        <f t="shared" si="0"/>
        <v>830.08800000000008</v>
      </c>
      <c r="G7" s="16"/>
    </row>
    <row r="8" spans="1:24" s="5" customFormat="1" ht="25.9" customHeight="1">
      <c r="A8" s="24" t="s">
        <v>9</v>
      </c>
      <c r="B8" s="24">
        <v>18</v>
      </c>
      <c r="C8" s="24">
        <v>1220</v>
      </c>
      <c r="D8" s="13">
        <v>3000</v>
      </c>
      <c r="E8" s="17">
        <v>3</v>
      </c>
      <c r="F8" s="12">
        <f t="shared" si="0"/>
        <v>533.62800000000004</v>
      </c>
      <c r="G8" s="13"/>
    </row>
    <row r="9" spans="1:24" s="5" customFormat="1" ht="25.9" customHeight="1">
      <c r="A9" s="24" t="s">
        <v>9</v>
      </c>
      <c r="B9" s="24">
        <v>20</v>
      </c>
      <c r="C9" s="24">
        <v>1220</v>
      </c>
      <c r="D9" s="13">
        <v>3000</v>
      </c>
      <c r="E9" s="17">
        <v>10</v>
      </c>
      <c r="F9" s="12">
        <f t="shared" si="0"/>
        <v>1976.3999999999999</v>
      </c>
      <c r="G9" s="13"/>
    </row>
    <row r="10" spans="1:24" s="5" customFormat="1" ht="25.9" customHeight="1">
      <c r="A10" s="23" t="s">
        <v>9</v>
      </c>
      <c r="B10" s="23">
        <v>22</v>
      </c>
      <c r="C10" s="23">
        <v>1220</v>
      </c>
      <c r="D10" s="17">
        <v>3000</v>
      </c>
      <c r="E10" s="17">
        <v>8</v>
      </c>
      <c r="F10" s="15">
        <f t="shared" si="0"/>
        <v>1739.232</v>
      </c>
      <c r="G10" s="16" t="s">
        <v>16</v>
      </c>
    </row>
    <row r="11" spans="1:24" s="5" customFormat="1" ht="25.9" customHeight="1">
      <c r="A11" s="24" t="s">
        <v>9</v>
      </c>
      <c r="B11" s="24">
        <v>25</v>
      </c>
      <c r="C11" s="24">
        <v>1220</v>
      </c>
      <c r="D11" s="13">
        <v>3000</v>
      </c>
      <c r="E11" s="17">
        <v>7</v>
      </c>
      <c r="F11" s="12">
        <f t="shared" si="0"/>
        <v>1729.3500000000004</v>
      </c>
      <c r="G11" s="13"/>
    </row>
    <row r="12" spans="1:24" s="5" customFormat="1" ht="25.9" customHeight="1">
      <c r="A12" s="23" t="s">
        <v>9</v>
      </c>
      <c r="B12" s="23">
        <v>25</v>
      </c>
      <c r="C12" s="23">
        <v>1220</v>
      </c>
      <c r="D12" s="36">
        <v>2990</v>
      </c>
      <c r="E12" s="17">
        <v>2</v>
      </c>
      <c r="F12" s="15">
        <f t="shared" si="0"/>
        <v>492.45300000000003</v>
      </c>
      <c r="G12" s="16"/>
    </row>
    <row r="13" spans="1:24" s="5" customFormat="1" ht="25.9" customHeight="1">
      <c r="A13" s="23" t="s">
        <v>9</v>
      </c>
      <c r="B13" s="23">
        <v>30</v>
      </c>
      <c r="C13" s="23">
        <v>1220</v>
      </c>
      <c r="D13" s="17">
        <v>3000</v>
      </c>
      <c r="E13" s="17">
        <v>9</v>
      </c>
      <c r="F13" s="15">
        <f t="shared" si="0"/>
        <v>2668.14</v>
      </c>
      <c r="G13" s="16"/>
    </row>
    <row r="14" spans="1:24" s="5" customFormat="1" ht="25.9" customHeight="1">
      <c r="A14" s="24" t="s">
        <v>9</v>
      </c>
      <c r="B14" s="24">
        <v>30</v>
      </c>
      <c r="C14" s="24">
        <v>1220</v>
      </c>
      <c r="D14" s="37">
        <v>2900</v>
      </c>
      <c r="E14" s="17">
        <v>2</v>
      </c>
      <c r="F14" s="12">
        <f t="shared" si="0"/>
        <v>573.15599999999995</v>
      </c>
      <c r="G14" s="13"/>
    </row>
    <row r="15" spans="1:24" s="5" customFormat="1" ht="25.9" customHeight="1">
      <c r="A15" s="24" t="s">
        <v>9</v>
      </c>
      <c r="B15" s="24">
        <v>35</v>
      </c>
      <c r="C15" s="24">
        <v>1220</v>
      </c>
      <c r="D15" s="13">
        <v>3000</v>
      </c>
      <c r="E15" s="17">
        <f>10-3</f>
        <v>7</v>
      </c>
      <c r="F15" s="12">
        <f t="shared" si="0"/>
        <v>2421.09</v>
      </c>
      <c r="G15" s="13"/>
    </row>
    <row r="16" spans="1:24" s="5" customFormat="1" ht="25.9" customHeight="1">
      <c r="A16" s="24" t="s">
        <v>9</v>
      </c>
      <c r="B16" s="24">
        <v>40</v>
      </c>
      <c r="C16" s="24">
        <v>1220</v>
      </c>
      <c r="D16" s="13">
        <v>3000</v>
      </c>
      <c r="E16" s="17">
        <v>4</v>
      </c>
      <c r="F16" s="12">
        <f t="shared" si="0"/>
        <v>1581.12</v>
      </c>
      <c r="G16" s="13"/>
    </row>
    <row r="17" spans="1:7" s="5" customFormat="1" ht="25.9" customHeight="1">
      <c r="A17" s="23" t="s">
        <v>9</v>
      </c>
      <c r="B17" s="23">
        <v>40</v>
      </c>
      <c r="C17" s="23">
        <v>1210</v>
      </c>
      <c r="D17" s="17">
        <v>3000</v>
      </c>
      <c r="E17" s="17">
        <v>1</v>
      </c>
      <c r="F17" s="15">
        <f t="shared" si="0"/>
        <v>392.04</v>
      </c>
      <c r="G17" s="16"/>
    </row>
    <row r="18" spans="1:7" s="5" customFormat="1" ht="25.9" customHeight="1">
      <c r="A18" s="23" t="s">
        <v>9</v>
      </c>
      <c r="B18" s="24">
        <v>42</v>
      </c>
      <c r="C18" s="24">
        <v>1200</v>
      </c>
      <c r="D18" s="37">
        <v>2500</v>
      </c>
      <c r="E18" s="24">
        <v>3</v>
      </c>
      <c r="F18" s="25">
        <f t="shared" si="0"/>
        <v>1020.5999999999999</v>
      </c>
      <c r="G18" s="13"/>
    </row>
    <row r="19" spans="1:7" s="5" customFormat="1" ht="25.9" customHeight="1">
      <c r="A19" s="24" t="s">
        <v>9</v>
      </c>
      <c r="B19" s="24">
        <v>45</v>
      </c>
      <c r="C19" s="24">
        <v>1220</v>
      </c>
      <c r="D19" s="13">
        <v>3000</v>
      </c>
      <c r="E19" s="17">
        <v>6</v>
      </c>
      <c r="F19" s="12">
        <f t="shared" si="0"/>
        <v>2668.14</v>
      </c>
      <c r="G19" s="13"/>
    </row>
    <row r="20" spans="1:7" s="5" customFormat="1" ht="25.9" customHeight="1">
      <c r="A20" s="23" t="s">
        <v>9</v>
      </c>
      <c r="B20" s="23">
        <v>54</v>
      </c>
      <c r="C20" s="23">
        <v>1220</v>
      </c>
      <c r="D20" s="17">
        <v>3000</v>
      </c>
      <c r="E20" s="17">
        <v>1</v>
      </c>
      <c r="F20" s="15">
        <f t="shared" si="0"/>
        <v>533.62800000000004</v>
      </c>
      <c r="G20" s="16"/>
    </row>
    <row r="21" spans="1:7" s="5" customFormat="1" ht="25.9" customHeight="1">
      <c r="A21" s="24" t="s">
        <v>9</v>
      </c>
      <c r="B21" s="24">
        <v>60</v>
      </c>
      <c r="C21" s="24">
        <v>1220</v>
      </c>
      <c r="D21" s="13">
        <v>3000</v>
      </c>
      <c r="E21" s="17">
        <v>3</v>
      </c>
      <c r="F21" s="12">
        <f t="shared" si="0"/>
        <v>1778.7599999999998</v>
      </c>
      <c r="G21" s="13" t="s">
        <v>16</v>
      </c>
    </row>
    <row r="22" spans="1:7" s="5" customFormat="1" ht="25.9" customHeight="1">
      <c r="A22" s="24" t="s">
        <v>9</v>
      </c>
      <c r="B22" s="24">
        <v>65</v>
      </c>
      <c r="C22" s="24">
        <v>1220</v>
      </c>
      <c r="D22" s="37">
        <v>2900</v>
      </c>
      <c r="E22" s="17">
        <v>1</v>
      </c>
      <c r="F22" s="12">
        <f t="shared" si="0"/>
        <v>620.91899999999998</v>
      </c>
      <c r="G22" s="13"/>
    </row>
    <row r="23" spans="1:7" s="5" customFormat="1" ht="25.9" customHeight="1">
      <c r="A23" s="24" t="s">
        <v>9</v>
      </c>
      <c r="B23" s="24">
        <v>75</v>
      </c>
      <c r="C23" s="24">
        <v>1220</v>
      </c>
      <c r="D23" s="13">
        <v>3000</v>
      </c>
      <c r="E23" s="17">
        <v>1</v>
      </c>
      <c r="F23" s="12">
        <f t="shared" si="0"/>
        <v>741.15</v>
      </c>
      <c r="G23" s="13"/>
    </row>
    <row r="24" spans="1:7" s="5" customFormat="1" ht="25.9" customHeight="1">
      <c r="A24" s="24" t="s">
        <v>9</v>
      </c>
      <c r="B24" s="24">
        <v>80</v>
      </c>
      <c r="C24" s="24">
        <v>1220</v>
      </c>
      <c r="D24" s="37">
        <v>2880</v>
      </c>
      <c r="E24" s="17">
        <v>1</v>
      </c>
      <c r="F24" s="12">
        <f t="shared" si="0"/>
        <v>758.93759999999997</v>
      </c>
      <c r="G24" s="13"/>
    </row>
    <row r="25" spans="1:7" s="5" customFormat="1" ht="25.9" customHeight="1">
      <c r="A25" s="24" t="s">
        <v>9</v>
      </c>
      <c r="B25" s="24">
        <v>80</v>
      </c>
      <c r="C25" s="24">
        <v>1220</v>
      </c>
      <c r="D25" s="13">
        <v>3000</v>
      </c>
      <c r="E25" s="17">
        <v>1</v>
      </c>
      <c r="F25" s="12">
        <f t="shared" si="0"/>
        <v>790.56</v>
      </c>
      <c r="G25" s="13"/>
    </row>
    <row r="26" spans="1:7" s="5" customFormat="1" ht="25.9" customHeight="1">
      <c r="A26" s="24" t="s">
        <v>9</v>
      </c>
      <c r="B26" s="24">
        <v>85</v>
      </c>
      <c r="C26" s="24">
        <v>1220</v>
      </c>
      <c r="D26" s="13">
        <v>3000</v>
      </c>
      <c r="E26" s="17">
        <v>2</v>
      </c>
      <c r="F26" s="12">
        <f t="shared" si="0"/>
        <v>1679.94</v>
      </c>
      <c r="G26" s="13"/>
    </row>
    <row r="27" spans="1:7" s="5" customFormat="1" ht="25.9" customHeight="1">
      <c r="A27" s="23" t="s">
        <v>9</v>
      </c>
      <c r="B27" s="23">
        <v>90</v>
      </c>
      <c r="C27" s="23">
        <v>1220</v>
      </c>
      <c r="D27" s="17">
        <v>3000</v>
      </c>
      <c r="E27" s="17">
        <v>2</v>
      </c>
      <c r="F27" s="15">
        <f t="shared" si="0"/>
        <v>1778.76</v>
      </c>
      <c r="G27" s="16"/>
    </row>
    <row r="28" spans="1:7" s="5" customFormat="1" ht="25.9" customHeight="1">
      <c r="A28" s="24" t="s">
        <v>9</v>
      </c>
      <c r="B28" s="24">
        <v>95</v>
      </c>
      <c r="C28" s="24">
        <v>1220</v>
      </c>
      <c r="D28" s="13">
        <v>3000</v>
      </c>
      <c r="E28" s="17">
        <v>2</v>
      </c>
      <c r="F28" s="12">
        <f t="shared" si="0"/>
        <v>1877.5800000000002</v>
      </c>
      <c r="G28" s="13"/>
    </row>
    <row r="29" spans="1:7" s="5" customFormat="1" ht="25.9" customHeight="1">
      <c r="A29" s="24" t="s">
        <v>9</v>
      </c>
      <c r="B29" s="24">
        <v>100</v>
      </c>
      <c r="C29" s="24">
        <v>1220</v>
      </c>
      <c r="D29" s="13">
        <v>3000</v>
      </c>
      <c r="E29" s="17">
        <f>2-1</f>
        <v>1</v>
      </c>
      <c r="F29" s="12">
        <f t="shared" si="0"/>
        <v>988.20000000000016</v>
      </c>
      <c r="G29" s="13"/>
    </row>
    <row r="30" spans="1:7" s="5" customFormat="1" ht="25.9" customHeight="1">
      <c r="A30" s="24" t="s">
        <v>9</v>
      </c>
      <c r="B30" s="24">
        <v>120</v>
      </c>
      <c r="C30" s="24">
        <v>1220</v>
      </c>
      <c r="D30" s="13">
        <v>3000</v>
      </c>
      <c r="E30" s="17">
        <v>2</v>
      </c>
      <c r="F30" s="12">
        <f t="shared" si="0"/>
        <v>2371.6799999999998</v>
      </c>
      <c r="G30" s="13"/>
    </row>
    <row r="31" spans="1:7" s="5" customFormat="1" ht="25.9" customHeight="1">
      <c r="A31" s="23" t="s">
        <v>9</v>
      </c>
      <c r="B31" s="23">
        <v>155</v>
      </c>
      <c r="C31" s="23">
        <v>1100</v>
      </c>
      <c r="D31" s="17">
        <v>2100</v>
      </c>
      <c r="E31" s="17">
        <v>1</v>
      </c>
      <c r="F31" s="15">
        <f t="shared" si="0"/>
        <v>966.73500000000013</v>
      </c>
      <c r="G31" s="16"/>
    </row>
    <row r="32" spans="1:7" s="5" customFormat="1" ht="25.9" customHeight="1">
      <c r="A32" s="26" t="s">
        <v>17</v>
      </c>
      <c r="B32" s="26">
        <v>10</v>
      </c>
      <c r="C32" s="26">
        <v>1210</v>
      </c>
      <c r="D32" s="27">
        <v>2000</v>
      </c>
      <c r="E32" s="27">
        <v>4</v>
      </c>
      <c r="F32" s="20">
        <f t="shared" si="0"/>
        <v>261.36</v>
      </c>
      <c r="G32" s="27" t="s">
        <v>18</v>
      </c>
    </row>
    <row r="33" spans="1:7" s="5" customFormat="1" ht="25.9" customHeight="1">
      <c r="A33" s="26" t="s">
        <v>17</v>
      </c>
      <c r="B33" s="26">
        <v>20</v>
      </c>
      <c r="C33" s="26">
        <v>1210</v>
      </c>
      <c r="D33" s="27">
        <v>2550</v>
      </c>
      <c r="E33" s="27">
        <v>2</v>
      </c>
      <c r="F33" s="20">
        <f t="shared" si="0"/>
        <v>333.23399999999998</v>
      </c>
      <c r="G33" s="27" t="s">
        <v>18</v>
      </c>
    </row>
    <row r="34" spans="1:7" s="5" customFormat="1" ht="25.9" customHeight="1">
      <c r="A34" s="26" t="s">
        <v>17</v>
      </c>
      <c r="B34" s="26">
        <v>20</v>
      </c>
      <c r="C34" s="26">
        <v>1210</v>
      </c>
      <c r="D34" s="27">
        <v>2650</v>
      </c>
      <c r="E34" s="27">
        <v>2</v>
      </c>
      <c r="F34" s="20">
        <f t="shared" si="0"/>
        <v>346.30200000000002</v>
      </c>
      <c r="G34" s="27" t="s">
        <v>18</v>
      </c>
    </row>
    <row r="35" spans="1:7" s="5" customFormat="1" ht="25.9" customHeight="1">
      <c r="A35" s="26" t="s">
        <v>17</v>
      </c>
      <c r="B35" s="26">
        <v>30</v>
      </c>
      <c r="C35" s="26">
        <v>1210</v>
      </c>
      <c r="D35" s="27">
        <v>2970</v>
      </c>
      <c r="E35" s="27">
        <v>2</v>
      </c>
      <c r="F35" s="20">
        <f t="shared" si="0"/>
        <v>582.17939999999999</v>
      </c>
      <c r="G35" s="27" t="s">
        <v>18</v>
      </c>
    </row>
    <row r="36" spans="1:7" s="5" customFormat="1" ht="25.9" customHeight="1">
      <c r="A36" s="26" t="s">
        <v>17</v>
      </c>
      <c r="B36" s="26">
        <v>30</v>
      </c>
      <c r="C36" s="26">
        <v>1190</v>
      </c>
      <c r="D36" s="27">
        <v>2970</v>
      </c>
      <c r="E36" s="27">
        <v>2</v>
      </c>
      <c r="F36" s="20">
        <f t="shared" si="0"/>
        <v>572.5566</v>
      </c>
      <c r="G36" s="27" t="s">
        <v>18</v>
      </c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/>
      <c r="B43" s="28"/>
      <c r="C43" s="28"/>
      <c r="D43" s="29"/>
      <c r="E43" s="28"/>
      <c r="F43" s="30"/>
      <c r="G43" s="29"/>
    </row>
    <row r="44" spans="1:7" s="5" customFormat="1" ht="25.9" customHeight="1">
      <c r="A44" s="28" t="s">
        <v>19</v>
      </c>
      <c r="B44" s="28"/>
      <c r="C44" s="28"/>
      <c r="D44" s="29"/>
      <c r="E44" s="28"/>
      <c r="F44" s="30">
        <f>SUM(F4:F43)</f>
        <v>36299.185560000005</v>
      </c>
      <c r="G44" s="29"/>
    </row>
  </sheetData>
  <autoFilter ref="A3:G36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V43"/>
  <sheetViews>
    <sheetView workbookViewId="0">
      <pane ySplit="3" topLeftCell="A4" activePane="bottomLeft" state="frozen"/>
      <selection pane="bottomLeft" activeCell="H19" sqref="H19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24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5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14</v>
      </c>
      <c r="C13" s="24">
        <v>1000</v>
      </c>
      <c r="D13" s="13">
        <v>2500</v>
      </c>
      <c r="E13" s="17">
        <v>6</v>
      </c>
      <c r="F13" s="15">
        <f t="shared" si="0"/>
        <v>567</v>
      </c>
      <c r="G13" s="13"/>
    </row>
    <row r="14" spans="1:24" s="5" customFormat="1" ht="25.9" customHeight="1">
      <c r="A14" s="24">
        <v>5052</v>
      </c>
      <c r="B14" s="24">
        <v>20</v>
      </c>
      <c r="C14" s="24">
        <v>450</v>
      </c>
      <c r="D14" s="13">
        <v>450</v>
      </c>
      <c r="E14" s="17">
        <v>34</v>
      </c>
      <c r="F14" s="15">
        <f t="shared" si="0"/>
        <v>371.79</v>
      </c>
      <c r="G14" s="13"/>
    </row>
    <row r="15" spans="1:24" s="5" customFormat="1" ht="25.9" customHeight="1">
      <c r="A15" s="24">
        <v>5083</v>
      </c>
      <c r="B15" s="24">
        <v>42</v>
      </c>
      <c r="C15" s="24">
        <v>780</v>
      </c>
      <c r="D15" s="13">
        <v>780</v>
      </c>
      <c r="E15" s="17">
        <v>5</v>
      </c>
      <c r="F15" s="15">
        <f t="shared" si="0"/>
        <v>344.96280000000002</v>
      </c>
      <c r="G15" s="13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28"/>
      <c r="B17" s="28"/>
      <c r="C17" s="28"/>
      <c r="D17" s="29"/>
      <c r="E17" s="31"/>
      <c r="F17" s="32"/>
      <c r="G17" s="29"/>
    </row>
    <row r="18" spans="1:7" s="5" customFormat="1" ht="25.9" customHeight="1">
      <c r="A18" s="33"/>
      <c r="B18" s="33"/>
      <c r="C18" s="33"/>
      <c r="D18" s="31"/>
      <c r="E18" s="31"/>
      <c r="F18" s="34"/>
      <c r="G18" s="35"/>
    </row>
    <row r="19" spans="1:7" s="5" customFormat="1" ht="25.9" customHeight="1">
      <c r="A19" s="33"/>
      <c r="B19" s="28"/>
      <c r="C19" s="28"/>
      <c r="D19" s="29"/>
      <c r="E19" s="28"/>
      <c r="F19" s="30"/>
      <c r="G19" s="29"/>
    </row>
    <row r="20" spans="1:7" s="5" customFormat="1" ht="25.9" customHeight="1">
      <c r="A20" s="28"/>
      <c r="B20" s="28"/>
      <c r="C20" s="28"/>
      <c r="D20" s="29"/>
      <c r="E20" s="31"/>
      <c r="F20" s="32"/>
      <c r="G20" s="29"/>
    </row>
    <row r="21" spans="1:7" s="5" customFormat="1" ht="25.9" customHeight="1">
      <c r="A21" s="33"/>
      <c r="B21" s="33"/>
      <c r="C21" s="33"/>
      <c r="D21" s="31"/>
      <c r="E21" s="31"/>
      <c r="F21" s="34"/>
      <c r="G21" s="35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28"/>
      <c r="B28" s="28"/>
      <c r="C28" s="28"/>
      <c r="D28" s="29"/>
      <c r="E28" s="31"/>
      <c r="F28" s="32"/>
      <c r="G28" s="29"/>
    </row>
    <row r="29" spans="1:7" s="5" customFormat="1" ht="25.9" customHeight="1">
      <c r="A29" s="33"/>
      <c r="B29" s="33"/>
      <c r="C29" s="33"/>
      <c r="D29" s="31"/>
      <c r="E29" s="31"/>
      <c r="F29" s="34"/>
      <c r="G29" s="35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28"/>
      <c r="B34" s="28"/>
      <c r="C34" s="28"/>
      <c r="D34" s="29"/>
      <c r="E34" s="31"/>
      <c r="F34" s="32"/>
      <c r="G34" s="29"/>
    </row>
    <row r="35" spans="1:7" s="5" customFormat="1" ht="25.9" customHeight="1">
      <c r="A35" s="33"/>
      <c r="B35" s="33"/>
      <c r="C35" s="33"/>
      <c r="D35" s="31"/>
      <c r="E35" s="31"/>
      <c r="F35" s="34"/>
      <c r="G35" s="35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 t="s">
        <v>19</v>
      </c>
      <c r="B43" s="28"/>
      <c r="C43" s="28"/>
      <c r="D43" s="29"/>
      <c r="E43" s="28"/>
      <c r="F43" s="30">
        <f>SUM(F4:F42)</f>
        <v>8300.6046000000006</v>
      </c>
      <c r="G43" s="29"/>
    </row>
  </sheetData>
  <autoFilter ref="A3:G35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V35"/>
  <sheetViews>
    <sheetView workbookViewId="0">
      <pane ySplit="3" topLeftCell="A4" activePane="bottomLeft" state="frozen"/>
      <selection pane="bottomLeft" activeCell="H19" sqref="H19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25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4.95" customHeight="1">
      <c r="A4" s="10" t="s">
        <v>9</v>
      </c>
      <c r="B4" s="10">
        <v>16</v>
      </c>
      <c r="C4" s="10">
        <v>1220</v>
      </c>
      <c r="D4" s="10">
        <v>3000</v>
      </c>
      <c r="E4" s="11">
        <f>15-5</f>
        <v>10</v>
      </c>
      <c r="F4" s="12">
        <f t="shared" ref="F4:F35" si="0">B4*C4*D4*2.7/1000000*E4</f>
        <v>1581.12</v>
      </c>
      <c r="G4" s="13"/>
    </row>
    <row r="5" spans="1:24" s="5" customFormat="1" ht="24.95" customHeight="1">
      <c r="A5" s="10" t="s">
        <v>9</v>
      </c>
      <c r="B5" s="10">
        <v>18</v>
      </c>
      <c r="C5" s="10">
        <v>1220</v>
      </c>
      <c r="D5" s="10">
        <v>3000</v>
      </c>
      <c r="E5" s="11">
        <v>1</v>
      </c>
      <c r="F5" s="12">
        <f t="shared" si="0"/>
        <v>177.876</v>
      </c>
      <c r="G5" s="13"/>
    </row>
    <row r="6" spans="1:24" s="5" customFormat="1" ht="24.95" customHeight="1">
      <c r="A6" s="10" t="s">
        <v>9</v>
      </c>
      <c r="B6" s="10">
        <v>18</v>
      </c>
      <c r="C6" s="10">
        <v>1200</v>
      </c>
      <c r="D6" s="10">
        <v>3000</v>
      </c>
      <c r="E6" s="11">
        <v>1</v>
      </c>
      <c r="F6" s="12">
        <f t="shared" si="0"/>
        <v>174.96</v>
      </c>
      <c r="G6" s="13"/>
    </row>
    <row r="7" spans="1:24" s="5" customFormat="1" ht="24.95" customHeight="1">
      <c r="A7" s="10" t="s">
        <v>9</v>
      </c>
      <c r="B7" s="10">
        <v>20</v>
      </c>
      <c r="C7" s="10">
        <v>1220</v>
      </c>
      <c r="D7" s="10">
        <v>3000</v>
      </c>
      <c r="E7" s="11">
        <v>1</v>
      </c>
      <c r="F7" s="12">
        <f t="shared" si="0"/>
        <v>197.64</v>
      </c>
      <c r="G7" s="13" t="s">
        <v>26</v>
      </c>
    </row>
    <row r="8" spans="1:24" s="5" customFormat="1" ht="24.95" customHeight="1">
      <c r="A8" s="10" t="s">
        <v>9</v>
      </c>
      <c r="B8" s="10">
        <v>20</v>
      </c>
      <c r="C8" s="10">
        <v>1220</v>
      </c>
      <c r="D8" s="10">
        <v>3000</v>
      </c>
      <c r="E8" s="11">
        <v>6</v>
      </c>
      <c r="F8" s="12">
        <f t="shared" si="0"/>
        <v>1185.8399999999999</v>
      </c>
      <c r="G8" s="13" t="s">
        <v>10</v>
      </c>
    </row>
    <row r="9" spans="1:24" s="5" customFormat="1" ht="24.95" customHeight="1">
      <c r="A9" s="10" t="s">
        <v>9</v>
      </c>
      <c r="B9" s="10">
        <v>20</v>
      </c>
      <c r="C9" s="10">
        <v>1220</v>
      </c>
      <c r="D9" s="14">
        <v>2290</v>
      </c>
      <c r="E9" s="11">
        <v>1</v>
      </c>
      <c r="F9" s="12">
        <f t="shared" si="0"/>
        <v>150.86519999999999</v>
      </c>
      <c r="G9" s="13"/>
    </row>
    <row r="10" spans="1:24" s="5" customFormat="1" ht="24.95" customHeight="1">
      <c r="A10" s="10" t="s">
        <v>9</v>
      </c>
      <c r="B10" s="10">
        <v>22</v>
      </c>
      <c r="C10" s="10">
        <v>1220</v>
      </c>
      <c r="D10" s="14">
        <v>2510</v>
      </c>
      <c r="E10" s="11">
        <v>1</v>
      </c>
      <c r="F10" s="12">
        <f t="shared" si="0"/>
        <v>181.89467999999999</v>
      </c>
      <c r="G10" s="13"/>
    </row>
    <row r="11" spans="1:24" s="5" customFormat="1" ht="24.95" customHeight="1">
      <c r="A11" s="10" t="s">
        <v>9</v>
      </c>
      <c r="B11" s="10">
        <v>25</v>
      </c>
      <c r="C11" s="10">
        <v>1220</v>
      </c>
      <c r="D11" s="10">
        <v>3000</v>
      </c>
      <c r="E11" s="11">
        <v>13</v>
      </c>
      <c r="F11" s="12">
        <f t="shared" si="0"/>
        <v>3211.6500000000005</v>
      </c>
      <c r="G11" s="13"/>
    </row>
    <row r="12" spans="1:24" s="5" customFormat="1" ht="24.95" customHeight="1">
      <c r="A12" s="10" t="s">
        <v>9</v>
      </c>
      <c r="B12" s="10">
        <v>25</v>
      </c>
      <c r="C12" s="10">
        <v>1220</v>
      </c>
      <c r="D12" s="14">
        <v>2980</v>
      </c>
      <c r="E12" s="11">
        <v>3</v>
      </c>
      <c r="F12" s="12">
        <f t="shared" si="0"/>
        <v>736.20900000000006</v>
      </c>
      <c r="G12" s="13"/>
    </row>
    <row r="13" spans="1:24" s="5" customFormat="1" ht="24.95" customHeight="1">
      <c r="A13" s="10" t="s">
        <v>9</v>
      </c>
      <c r="B13" s="10">
        <v>30</v>
      </c>
      <c r="C13" s="10">
        <v>1220</v>
      </c>
      <c r="D13" s="10">
        <v>3000</v>
      </c>
      <c r="E13" s="11">
        <f>33-10-7-5</f>
        <v>11</v>
      </c>
      <c r="F13" s="12">
        <f t="shared" si="0"/>
        <v>3261.06</v>
      </c>
      <c r="G13" s="13"/>
    </row>
    <row r="14" spans="1:24" s="5" customFormat="1" ht="24.95" customHeight="1">
      <c r="A14" s="10" t="s">
        <v>9</v>
      </c>
      <c r="B14" s="10">
        <v>30</v>
      </c>
      <c r="C14" s="10">
        <v>1220</v>
      </c>
      <c r="D14" s="10">
        <v>3000</v>
      </c>
      <c r="E14" s="11">
        <v>7</v>
      </c>
      <c r="F14" s="12">
        <f t="shared" si="0"/>
        <v>2075.2199999999998</v>
      </c>
      <c r="G14" s="13" t="s">
        <v>27</v>
      </c>
    </row>
    <row r="15" spans="1:24" s="5" customFormat="1" ht="24.95" customHeight="1">
      <c r="A15" s="10" t="s">
        <v>9</v>
      </c>
      <c r="B15" s="10">
        <v>30</v>
      </c>
      <c r="C15" s="10">
        <v>1220</v>
      </c>
      <c r="D15" s="14">
        <v>2770</v>
      </c>
      <c r="E15" s="11">
        <v>1</v>
      </c>
      <c r="F15" s="12">
        <f t="shared" si="0"/>
        <v>273.73140000000001</v>
      </c>
      <c r="G15" s="13"/>
    </row>
    <row r="16" spans="1:24" s="5" customFormat="1" ht="24.95" customHeight="1">
      <c r="A16" s="10" t="s">
        <v>9</v>
      </c>
      <c r="B16" s="10">
        <v>30</v>
      </c>
      <c r="C16" s="10">
        <v>1220</v>
      </c>
      <c r="D16" s="14">
        <v>2900</v>
      </c>
      <c r="E16" s="11">
        <v>2</v>
      </c>
      <c r="F16" s="12">
        <f t="shared" si="0"/>
        <v>573.15599999999995</v>
      </c>
      <c r="G16" s="13"/>
    </row>
    <row r="17" spans="1:24" s="5" customFormat="1" ht="24.95" customHeight="1">
      <c r="A17" s="10" t="s">
        <v>9</v>
      </c>
      <c r="B17" s="10">
        <v>35</v>
      </c>
      <c r="C17" s="10">
        <v>1220</v>
      </c>
      <c r="D17" s="10">
        <v>3000</v>
      </c>
      <c r="E17" s="11">
        <v>1</v>
      </c>
      <c r="F17" s="12">
        <f t="shared" si="0"/>
        <v>345.87</v>
      </c>
      <c r="G17" s="13"/>
    </row>
    <row r="18" spans="1:24" s="5" customFormat="1" ht="24.95" customHeight="1">
      <c r="A18" s="10" t="s">
        <v>9</v>
      </c>
      <c r="B18" s="10">
        <v>40</v>
      </c>
      <c r="C18" s="10">
        <v>1220</v>
      </c>
      <c r="D18" s="10">
        <v>3000</v>
      </c>
      <c r="E18" s="11">
        <f>18-5</f>
        <v>13</v>
      </c>
      <c r="F18" s="12">
        <f t="shared" si="0"/>
        <v>5138.6399999999994</v>
      </c>
      <c r="G18" s="13"/>
    </row>
    <row r="19" spans="1:24" s="5" customFormat="1" ht="24.95" customHeight="1">
      <c r="A19" s="10" t="s">
        <v>9</v>
      </c>
      <c r="B19" s="10">
        <v>45</v>
      </c>
      <c r="C19" s="10">
        <v>1220</v>
      </c>
      <c r="D19" s="10">
        <v>3000</v>
      </c>
      <c r="E19" s="11">
        <v>9</v>
      </c>
      <c r="F19" s="12">
        <f t="shared" si="0"/>
        <v>4002.21</v>
      </c>
      <c r="G19" s="13"/>
    </row>
    <row r="20" spans="1:24" s="5" customFormat="1" ht="24.95" customHeight="1">
      <c r="A20" s="10" t="s">
        <v>9</v>
      </c>
      <c r="B20" s="10">
        <v>50</v>
      </c>
      <c r="C20" s="10">
        <v>1220</v>
      </c>
      <c r="D20" s="10">
        <v>3000</v>
      </c>
      <c r="E20" s="11">
        <v>21</v>
      </c>
      <c r="F20" s="12">
        <f t="shared" si="0"/>
        <v>10376.100000000002</v>
      </c>
      <c r="G20" s="13"/>
    </row>
    <row r="21" spans="1:24" s="5" customFormat="1" ht="24.95" customHeight="1">
      <c r="A21" s="10" t="s">
        <v>9</v>
      </c>
      <c r="B21" s="10">
        <v>55</v>
      </c>
      <c r="C21" s="10">
        <v>1220</v>
      </c>
      <c r="D21" s="10">
        <v>3000</v>
      </c>
      <c r="E21" s="11">
        <v>7</v>
      </c>
      <c r="F21" s="12">
        <f t="shared" si="0"/>
        <v>3804.5699999999997</v>
      </c>
      <c r="G21" s="13"/>
    </row>
    <row r="22" spans="1:24" s="5" customFormat="1" ht="24.95" customHeight="1">
      <c r="A22" s="10" t="s">
        <v>9</v>
      </c>
      <c r="B22" s="10">
        <v>60</v>
      </c>
      <c r="C22" s="10">
        <v>1220</v>
      </c>
      <c r="D22" s="10">
        <v>3000</v>
      </c>
      <c r="E22" s="11">
        <v>2</v>
      </c>
      <c r="F22" s="15">
        <f t="shared" si="0"/>
        <v>1185.8399999999999</v>
      </c>
      <c r="G22" s="16"/>
    </row>
    <row r="23" spans="1:24" s="5" customFormat="1" ht="24.95" customHeight="1">
      <c r="A23" s="10" t="s">
        <v>9</v>
      </c>
      <c r="B23" s="10">
        <v>65</v>
      </c>
      <c r="C23" s="10">
        <v>1220</v>
      </c>
      <c r="D23" s="10">
        <v>3000</v>
      </c>
      <c r="E23" s="11">
        <v>3</v>
      </c>
      <c r="F23" s="15">
        <f t="shared" si="0"/>
        <v>1926.9900000000002</v>
      </c>
      <c r="G23" s="16"/>
    </row>
    <row r="24" spans="1:24" s="5" customFormat="1" ht="24.95" customHeight="1">
      <c r="A24" s="10" t="s">
        <v>9</v>
      </c>
      <c r="B24" s="10">
        <v>75</v>
      </c>
      <c r="C24" s="10">
        <v>1220</v>
      </c>
      <c r="D24" s="14">
        <v>2870</v>
      </c>
      <c r="E24" s="11">
        <v>1</v>
      </c>
      <c r="F24" s="15">
        <f t="shared" si="0"/>
        <v>709.0335</v>
      </c>
      <c r="G24" s="16"/>
    </row>
    <row r="25" spans="1:24" s="5" customFormat="1" ht="24.95" customHeight="1">
      <c r="A25" s="10" t="s">
        <v>9</v>
      </c>
      <c r="B25" s="10">
        <v>85</v>
      </c>
      <c r="C25" s="10">
        <v>1220</v>
      </c>
      <c r="D25" s="10">
        <v>3000</v>
      </c>
      <c r="E25" s="11">
        <v>5</v>
      </c>
      <c r="F25" s="15">
        <f t="shared" si="0"/>
        <v>4199.8500000000004</v>
      </c>
      <c r="G25" s="17"/>
    </row>
    <row r="26" spans="1:24" s="5" customFormat="1" ht="24.95" customHeight="1">
      <c r="A26" s="10" t="s">
        <v>9</v>
      </c>
      <c r="B26" s="10">
        <v>85</v>
      </c>
      <c r="C26" s="10">
        <v>1220</v>
      </c>
      <c r="D26" s="14">
        <v>2950</v>
      </c>
      <c r="E26" s="11">
        <v>1</v>
      </c>
      <c r="F26" s="15">
        <f t="shared" si="0"/>
        <v>825.97050000000002</v>
      </c>
      <c r="G26" s="17"/>
    </row>
    <row r="27" spans="1:24" s="5" customFormat="1" ht="24.95" customHeight="1">
      <c r="A27" s="10" t="s">
        <v>9</v>
      </c>
      <c r="B27" s="10">
        <v>95</v>
      </c>
      <c r="C27" s="10">
        <v>1220</v>
      </c>
      <c r="D27" s="10">
        <v>3000</v>
      </c>
      <c r="E27" s="11">
        <v>1</v>
      </c>
      <c r="F27" s="15">
        <f t="shared" si="0"/>
        <v>938.79000000000008</v>
      </c>
      <c r="G27" s="17"/>
    </row>
    <row r="28" spans="1:24" s="5" customFormat="1" ht="24.95" customHeight="1">
      <c r="A28" s="10" t="s">
        <v>9</v>
      </c>
      <c r="B28" s="10">
        <v>95</v>
      </c>
      <c r="C28" s="10">
        <v>1200</v>
      </c>
      <c r="D28" s="10">
        <v>3000</v>
      </c>
      <c r="E28" s="11">
        <v>1</v>
      </c>
      <c r="F28" s="15">
        <f t="shared" si="0"/>
        <v>923.40000000000009</v>
      </c>
      <c r="G28" s="17"/>
    </row>
    <row r="29" spans="1:24" ht="24.95" customHeight="1">
      <c r="A29" s="18" t="s">
        <v>9</v>
      </c>
      <c r="B29" s="18">
        <v>12</v>
      </c>
      <c r="C29" s="18">
        <v>1220</v>
      </c>
      <c r="D29" s="18">
        <v>3000</v>
      </c>
      <c r="E29" s="19">
        <v>4</v>
      </c>
      <c r="F29" s="20">
        <f t="shared" si="0"/>
        <v>474.33600000000007</v>
      </c>
      <c r="G29" s="21" t="s">
        <v>11</v>
      </c>
    </row>
    <row r="30" spans="1:24" ht="24.95" customHeight="1">
      <c r="A30" s="18" t="s">
        <v>9</v>
      </c>
      <c r="B30" s="18">
        <v>16</v>
      </c>
      <c r="C30" s="18">
        <v>1220</v>
      </c>
      <c r="D30" s="18">
        <v>3000</v>
      </c>
      <c r="E30" s="19">
        <v>4</v>
      </c>
      <c r="F30" s="20">
        <f t="shared" si="0"/>
        <v>632.44799999999998</v>
      </c>
      <c r="G30" s="21" t="s">
        <v>12</v>
      </c>
    </row>
    <row r="31" spans="1:24" ht="24.95" customHeight="1">
      <c r="A31" s="18" t="s">
        <v>9</v>
      </c>
      <c r="B31" s="18">
        <v>16</v>
      </c>
      <c r="C31" s="18">
        <v>1220</v>
      </c>
      <c r="D31" s="18">
        <v>2910</v>
      </c>
      <c r="E31" s="19">
        <v>2</v>
      </c>
      <c r="F31" s="20">
        <f t="shared" si="0"/>
        <v>306.73728</v>
      </c>
      <c r="G31" s="21"/>
    </row>
    <row r="32" spans="1:24" s="5" customFormat="1" ht="24.95" customHeight="1">
      <c r="A32" s="18" t="s">
        <v>9</v>
      </c>
      <c r="B32" s="18">
        <v>18</v>
      </c>
      <c r="C32" s="18">
        <v>1220</v>
      </c>
      <c r="D32" s="18">
        <v>3000</v>
      </c>
      <c r="E32" s="19">
        <v>0</v>
      </c>
      <c r="F32" s="20">
        <f t="shared" si="0"/>
        <v>0</v>
      </c>
      <c r="G32" s="21" t="s">
        <v>12</v>
      </c>
      <c r="W32" s="1"/>
      <c r="X32" s="1"/>
    </row>
    <row r="33" spans="1:24" s="5" customFormat="1" ht="24.95" customHeight="1">
      <c r="A33" s="18" t="s">
        <v>9</v>
      </c>
      <c r="B33" s="18">
        <v>20</v>
      </c>
      <c r="C33" s="18">
        <v>1220</v>
      </c>
      <c r="D33" s="18">
        <v>3000</v>
      </c>
      <c r="E33" s="19">
        <v>7</v>
      </c>
      <c r="F33" s="20">
        <f t="shared" si="0"/>
        <v>1383.48</v>
      </c>
      <c r="G33" s="21" t="s">
        <v>12</v>
      </c>
      <c r="W33" s="1"/>
      <c r="X33" s="1"/>
    </row>
    <row r="34" spans="1:24" s="5" customFormat="1" ht="24.95" customHeight="1">
      <c r="A34" s="18" t="s">
        <v>13</v>
      </c>
      <c r="B34" s="18">
        <v>10</v>
      </c>
      <c r="C34" s="18">
        <v>1220</v>
      </c>
      <c r="D34" s="22">
        <v>2600</v>
      </c>
      <c r="E34" s="19">
        <v>2</v>
      </c>
      <c r="F34" s="20">
        <f t="shared" si="0"/>
        <v>171.28800000000001</v>
      </c>
      <c r="G34" s="21" t="s">
        <v>12</v>
      </c>
      <c r="W34" s="1"/>
      <c r="X34" s="1"/>
    </row>
    <row r="35" spans="1:24" s="5" customFormat="1" ht="24.95" customHeight="1">
      <c r="A35" s="18" t="s">
        <v>13</v>
      </c>
      <c r="B35" s="18">
        <v>10</v>
      </c>
      <c r="C35" s="18">
        <v>1220</v>
      </c>
      <c r="D35" s="18">
        <v>3000</v>
      </c>
      <c r="E35" s="19">
        <v>11</v>
      </c>
      <c r="F35" s="20">
        <f t="shared" si="0"/>
        <v>1087.02</v>
      </c>
      <c r="G35" s="21" t="s">
        <v>12</v>
      </c>
      <c r="W35" s="1"/>
      <c r="X35" s="1"/>
    </row>
  </sheetData>
  <autoFilter ref="A3:G35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V45"/>
  <sheetViews>
    <sheetView workbookViewId="0">
      <pane ySplit="3" topLeftCell="A9" activePane="bottomLeft" state="frozen"/>
      <selection pane="bottomLeft" activeCell="H19" sqref="H19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25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37" si="0">B4*C4*D4*2.7/1000000*E4</f>
        <v>98.82</v>
      </c>
      <c r="G4" s="13"/>
    </row>
    <row r="5" spans="1:24" s="5" customFormat="1" ht="25.9" customHeight="1">
      <c r="A5" s="23" t="s">
        <v>9</v>
      </c>
      <c r="B5" s="23">
        <v>10</v>
      </c>
      <c r="C5" s="23">
        <v>1010</v>
      </c>
      <c r="D5" s="17">
        <v>3000</v>
      </c>
      <c r="E5" s="17">
        <v>6</v>
      </c>
      <c r="F5" s="15">
        <f t="shared" si="0"/>
        <v>490.86</v>
      </c>
      <c r="G5" s="16"/>
    </row>
    <row r="6" spans="1:24" s="5" customFormat="1" ht="25.9" customHeight="1">
      <c r="A6" s="23" t="s">
        <v>9</v>
      </c>
      <c r="B6" s="23">
        <v>12</v>
      </c>
      <c r="C6" s="23">
        <v>1220</v>
      </c>
      <c r="D6" s="36">
        <v>2570</v>
      </c>
      <c r="E6" s="17">
        <v>1</v>
      </c>
      <c r="F6" s="15">
        <f t="shared" si="0"/>
        <v>101.58696</v>
      </c>
      <c r="G6" s="16"/>
    </row>
    <row r="7" spans="1:24" s="5" customFormat="1" ht="25.9" customHeight="1">
      <c r="A7" s="23" t="s">
        <v>9</v>
      </c>
      <c r="B7" s="23">
        <v>12</v>
      </c>
      <c r="C7" s="23">
        <v>1220</v>
      </c>
      <c r="D7" s="17">
        <v>3000</v>
      </c>
      <c r="E7" s="17">
        <v>7</v>
      </c>
      <c r="F7" s="15">
        <f t="shared" si="0"/>
        <v>830.08800000000008</v>
      </c>
      <c r="G7" s="16"/>
    </row>
    <row r="8" spans="1:24" s="5" customFormat="1" ht="25.9" customHeight="1">
      <c r="A8" s="24" t="s">
        <v>9</v>
      </c>
      <c r="B8" s="24">
        <v>18</v>
      </c>
      <c r="C8" s="24">
        <v>1220</v>
      </c>
      <c r="D8" s="13">
        <v>3000</v>
      </c>
      <c r="E8" s="17">
        <v>3</v>
      </c>
      <c r="F8" s="12">
        <f t="shared" si="0"/>
        <v>533.62800000000004</v>
      </c>
      <c r="G8" s="13"/>
    </row>
    <row r="9" spans="1:24" s="5" customFormat="1" ht="25.9" customHeight="1">
      <c r="A9" s="24" t="s">
        <v>9</v>
      </c>
      <c r="B9" s="24">
        <v>20</v>
      </c>
      <c r="C9" s="24">
        <v>1220</v>
      </c>
      <c r="D9" s="13">
        <v>3000</v>
      </c>
      <c r="E9" s="17">
        <f>10-2-10</f>
        <v>-2</v>
      </c>
      <c r="F9" s="12">
        <f t="shared" si="0"/>
        <v>-395.28</v>
      </c>
      <c r="G9" s="13"/>
    </row>
    <row r="10" spans="1:24" s="5" customFormat="1" ht="25.9" customHeight="1">
      <c r="A10" s="23" t="s">
        <v>9</v>
      </c>
      <c r="B10" s="23">
        <v>22</v>
      </c>
      <c r="C10" s="23">
        <v>1220</v>
      </c>
      <c r="D10" s="17">
        <v>3000</v>
      </c>
      <c r="E10" s="17">
        <v>8</v>
      </c>
      <c r="F10" s="15">
        <f t="shared" si="0"/>
        <v>1739.232</v>
      </c>
      <c r="G10" s="16" t="s">
        <v>16</v>
      </c>
    </row>
    <row r="11" spans="1:24" s="5" customFormat="1" ht="25.9" customHeight="1">
      <c r="A11" s="24" t="s">
        <v>9</v>
      </c>
      <c r="B11" s="24">
        <v>25</v>
      </c>
      <c r="C11" s="24">
        <v>1220</v>
      </c>
      <c r="D11" s="13">
        <v>3000</v>
      </c>
      <c r="E11" s="17">
        <f>7-2</f>
        <v>5</v>
      </c>
      <c r="F11" s="12">
        <f t="shared" si="0"/>
        <v>1235.2500000000002</v>
      </c>
      <c r="G11" s="13"/>
    </row>
    <row r="12" spans="1:24" s="5" customFormat="1" ht="25.9" customHeight="1">
      <c r="A12" s="23" t="s">
        <v>9</v>
      </c>
      <c r="B12" s="23">
        <v>25</v>
      </c>
      <c r="C12" s="23">
        <v>1220</v>
      </c>
      <c r="D12" s="36">
        <v>2990</v>
      </c>
      <c r="E12" s="17">
        <v>2</v>
      </c>
      <c r="F12" s="15">
        <f t="shared" si="0"/>
        <v>492.45300000000003</v>
      </c>
      <c r="G12" s="16"/>
    </row>
    <row r="13" spans="1:24" s="5" customFormat="1" ht="25.9" customHeight="1">
      <c r="A13" s="23" t="s">
        <v>9</v>
      </c>
      <c r="B13" s="23">
        <v>30</v>
      </c>
      <c r="C13" s="23">
        <v>1220</v>
      </c>
      <c r="D13" s="17">
        <v>3000</v>
      </c>
      <c r="E13" s="17">
        <f>9-3-1</f>
        <v>5</v>
      </c>
      <c r="F13" s="15">
        <f t="shared" si="0"/>
        <v>1482.3</v>
      </c>
      <c r="G13" s="16"/>
    </row>
    <row r="14" spans="1:24" s="5" customFormat="1" ht="25.9" customHeight="1">
      <c r="A14" s="23" t="s">
        <v>9</v>
      </c>
      <c r="B14" s="23">
        <v>30</v>
      </c>
      <c r="C14" s="23">
        <v>1220</v>
      </c>
      <c r="D14" s="36">
        <v>3020</v>
      </c>
      <c r="E14" s="17">
        <v>1</v>
      </c>
      <c r="F14" s="15">
        <f t="shared" si="0"/>
        <v>298.43639999999999</v>
      </c>
      <c r="G14" s="16"/>
    </row>
    <row r="15" spans="1:24" s="5" customFormat="1" ht="25.9" customHeight="1">
      <c r="A15" s="24" t="s">
        <v>9</v>
      </c>
      <c r="B15" s="24">
        <v>30</v>
      </c>
      <c r="C15" s="24">
        <v>1220</v>
      </c>
      <c r="D15" s="37">
        <v>2900</v>
      </c>
      <c r="E15" s="17">
        <v>2</v>
      </c>
      <c r="F15" s="12">
        <f t="shared" si="0"/>
        <v>573.15599999999995</v>
      </c>
      <c r="G15" s="13"/>
    </row>
    <row r="16" spans="1:24" s="5" customFormat="1" ht="25.9" customHeight="1">
      <c r="A16" s="24" t="s">
        <v>9</v>
      </c>
      <c r="B16" s="24">
        <v>35</v>
      </c>
      <c r="C16" s="24">
        <v>1220</v>
      </c>
      <c r="D16" s="13">
        <v>3000</v>
      </c>
      <c r="E16" s="17">
        <f>10-3</f>
        <v>7</v>
      </c>
      <c r="F16" s="12">
        <f t="shared" si="0"/>
        <v>2421.09</v>
      </c>
      <c r="G16" s="13"/>
    </row>
    <row r="17" spans="1:7" s="5" customFormat="1" ht="25.9" customHeight="1">
      <c r="A17" s="24" t="s">
        <v>9</v>
      </c>
      <c r="B17" s="24">
        <v>40</v>
      </c>
      <c r="C17" s="24">
        <v>1220</v>
      </c>
      <c r="D17" s="13">
        <v>3000</v>
      </c>
      <c r="E17" s="17">
        <v>4</v>
      </c>
      <c r="F17" s="12">
        <f t="shared" si="0"/>
        <v>1581.12</v>
      </c>
      <c r="G17" s="13"/>
    </row>
    <row r="18" spans="1:7" s="5" customFormat="1" ht="25.9" customHeight="1">
      <c r="A18" s="23" t="s">
        <v>9</v>
      </c>
      <c r="B18" s="23">
        <v>40</v>
      </c>
      <c r="C18" s="23">
        <v>1210</v>
      </c>
      <c r="D18" s="17">
        <v>3000</v>
      </c>
      <c r="E18" s="17">
        <v>1</v>
      </c>
      <c r="F18" s="15">
        <f t="shared" si="0"/>
        <v>392.04</v>
      </c>
      <c r="G18" s="16"/>
    </row>
    <row r="19" spans="1:7" s="5" customFormat="1" ht="25.9" customHeight="1">
      <c r="A19" s="23" t="s">
        <v>9</v>
      </c>
      <c r="B19" s="24">
        <v>42</v>
      </c>
      <c r="C19" s="24">
        <v>1200</v>
      </c>
      <c r="D19" s="37">
        <v>2500</v>
      </c>
      <c r="E19" s="24">
        <v>3</v>
      </c>
      <c r="F19" s="25">
        <f t="shared" si="0"/>
        <v>1020.5999999999999</v>
      </c>
      <c r="G19" s="13"/>
    </row>
    <row r="20" spans="1:7" s="5" customFormat="1" ht="25.9" customHeight="1">
      <c r="A20" s="24" t="s">
        <v>9</v>
      </c>
      <c r="B20" s="24">
        <v>45</v>
      </c>
      <c r="C20" s="24">
        <v>1220</v>
      </c>
      <c r="D20" s="13">
        <v>3000</v>
      </c>
      <c r="E20" s="17">
        <v>6</v>
      </c>
      <c r="F20" s="12">
        <f t="shared" si="0"/>
        <v>2668.14</v>
      </c>
      <c r="G20" s="13"/>
    </row>
    <row r="21" spans="1:7" s="5" customFormat="1" ht="25.9" customHeight="1">
      <c r="A21" s="23" t="s">
        <v>9</v>
      </c>
      <c r="B21" s="23">
        <v>54</v>
      </c>
      <c r="C21" s="23">
        <v>1220</v>
      </c>
      <c r="D21" s="17">
        <v>3000</v>
      </c>
      <c r="E21" s="17">
        <v>1</v>
      </c>
      <c r="F21" s="15">
        <f t="shared" si="0"/>
        <v>533.62800000000004</v>
      </c>
      <c r="G21" s="16"/>
    </row>
    <row r="22" spans="1:7" s="5" customFormat="1" ht="25.9" customHeight="1">
      <c r="A22" s="24" t="s">
        <v>9</v>
      </c>
      <c r="B22" s="24">
        <v>60</v>
      </c>
      <c r="C22" s="24">
        <v>1220</v>
      </c>
      <c r="D22" s="13">
        <v>3000</v>
      </c>
      <c r="E22" s="17">
        <v>3</v>
      </c>
      <c r="F22" s="12">
        <f t="shared" si="0"/>
        <v>1778.7599999999998</v>
      </c>
      <c r="G22" s="13" t="s">
        <v>16</v>
      </c>
    </row>
    <row r="23" spans="1:7" s="5" customFormat="1" ht="25.9" customHeight="1">
      <c r="A23" s="24" t="s">
        <v>9</v>
      </c>
      <c r="B23" s="24">
        <v>65</v>
      </c>
      <c r="C23" s="24">
        <v>1220</v>
      </c>
      <c r="D23" s="37">
        <v>2900</v>
      </c>
      <c r="E23" s="17">
        <v>1</v>
      </c>
      <c r="F23" s="12">
        <f t="shared" si="0"/>
        <v>620.91899999999998</v>
      </c>
      <c r="G23" s="13"/>
    </row>
    <row r="24" spans="1:7" s="5" customFormat="1" ht="25.9" customHeight="1">
      <c r="A24" s="24" t="s">
        <v>9</v>
      </c>
      <c r="B24" s="24">
        <v>75</v>
      </c>
      <c r="C24" s="24">
        <v>1220</v>
      </c>
      <c r="D24" s="13">
        <v>3000</v>
      </c>
      <c r="E24" s="17">
        <v>1</v>
      </c>
      <c r="F24" s="12">
        <f t="shared" si="0"/>
        <v>741.15</v>
      </c>
      <c r="G24" s="13"/>
    </row>
    <row r="25" spans="1:7" s="5" customFormat="1" ht="25.9" customHeight="1">
      <c r="A25" s="24" t="s">
        <v>9</v>
      </c>
      <c r="B25" s="24">
        <v>80</v>
      </c>
      <c r="C25" s="24">
        <v>1220</v>
      </c>
      <c r="D25" s="37">
        <v>2880</v>
      </c>
      <c r="E25" s="17">
        <v>1</v>
      </c>
      <c r="F25" s="12">
        <f t="shared" si="0"/>
        <v>758.93759999999997</v>
      </c>
      <c r="G25" s="13"/>
    </row>
    <row r="26" spans="1:7" s="5" customFormat="1" ht="25.9" customHeight="1">
      <c r="A26" s="24" t="s">
        <v>9</v>
      </c>
      <c r="B26" s="24">
        <v>80</v>
      </c>
      <c r="C26" s="24">
        <v>1220</v>
      </c>
      <c r="D26" s="13">
        <v>3000</v>
      </c>
      <c r="E26" s="17">
        <v>1</v>
      </c>
      <c r="F26" s="12">
        <f t="shared" si="0"/>
        <v>790.56</v>
      </c>
      <c r="G26" s="13"/>
    </row>
    <row r="27" spans="1:7" s="5" customFormat="1" ht="25.9" customHeight="1">
      <c r="A27" s="24" t="s">
        <v>9</v>
      </c>
      <c r="B27" s="24">
        <v>85</v>
      </c>
      <c r="C27" s="24">
        <v>1220</v>
      </c>
      <c r="D27" s="13">
        <v>3000</v>
      </c>
      <c r="E27" s="17">
        <v>2</v>
      </c>
      <c r="F27" s="12">
        <f t="shared" si="0"/>
        <v>1679.94</v>
      </c>
      <c r="G27" s="13"/>
    </row>
    <row r="28" spans="1:7" s="5" customFormat="1" ht="25.9" customHeight="1">
      <c r="A28" s="23" t="s">
        <v>9</v>
      </c>
      <c r="B28" s="23">
        <v>90</v>
      </c>
      <c r="C28" s="23">
        <v>1220</v>
      </c>
      <c r="D28" s="17">
        <v>3000</v>
      </c>
      <c r="E28" s="17">
        <v>2</v>
      </c>
      <c r="F28" s="15">
        <f t="shared" si="0"/>
        <v>1778.76</v>
      </c>
      <c r="G28" s="16"/>
    </row>
    <row r="29" spans="1:7" s="5" customFormat="1" ht="25.9" customHeight="1">
      <c r="A29" s="24" t="s">
        <v>9</v>
      </c>
      <c r="B29" s="24">
        <v>95</v>
      </c>
      <c r="C29" s="24">
        <v>1220</v>
      </c>
      <c r="D29" s="13">
        <v>3000</v>
      </c>
      <c r="E29" s="17">
        <v>2</v>
      </c>
      <c r="F29" s="12">
        <f t="shared" si="0"/>
        <v>1877.5800000000002</v>
      </c>
      <c r="G29" s="13"/>
    </row>
    <row r="30" spans="1:7" s="5" customFormat="1" ht="25.9" customHeight="1">
      <c r="A30" s="24" t="s">
        <v>9</v>
      </c>
      <c r="B30" s="24">
        <v>100</v>
      </c>
      <c r="C30" s="24">
        <v>1220</v>
      </c>
      <c r="D30" s="13">
        <v>3000</v>
      </c>
      <c r="E30" s="17">
        <f>2-1</f>
        <v>1</v>
      </c>
      <c r="F30" s="12">
        <f t="shared" si="0"/>
        <v>988.20000000000016</v>
      </c>
      <c r="G30" s="13"/>
    </row>
    <row r="31" spans="1:7" s="5" customFormat="1" ht="25.9" customHeight="1">
      <c r="A31" s="24" t="s">
        <v>9</v>
      </c>
      <c r="B31" s="24">
        <v>120</v>
      </c>
      <c r="C31" s="24">
        <v>1220</v>
      </c>
      <c r="D31" s="13">
        <v>3000</v>
      </c>
      <c r="E31" s="17">
        <v>2</v>
      </c>
      <c r="F31" s="12">
        <f t="shared" si="0"/>
        <v>2371.6799999999998</v>
      </c>
      <c r="G31" s="13"/>
    </row>
    <row r="32" spans="1:7" s="5" customFormat="1" ht="25.9" customHeight="1">
      <c r="A32" s="23" t="s">
        <v>9</v>
      </c>
      <c r="B32" s="23">
        <v>155</v>
      </c>
      <c r="C32" s="23">
        <v>1100</v>
      </c>
      <c r="D32" s="17">
        <v>2100</v>
      </c>
      <c r="E32" s="17">
        <v>1</v>
      </c>
      <c r="F32" s="15">
        <f t="shared" si="0"/>
        <v>966.73500000000013</v>
      </c>
      <c r="G32" s="16"/>
    </row>
    <row r="33" spans="1:7" s="5" customFormat="1" ht="25.9" customHeight="1">
      <c r="A33" s="26" t="s">
        <v>17</v>
      </c>
      <c r="B33" s="26">
        <v>10</v>
      </c>
      <c r="C33" s="26">
        <v>1210</v>
      </c>
      <c r="D33" s="27">
        <v>2000</v>
      </c>
      <c r="E33" s="27">
        <v>4</v>
      </c>
      <c r="F33" s="20">
        <f t="shared" si="0"/>
        <v>261.36</v>
      </c>
      <c r="G33" s="27" t="s">
        <v>18</v>
      </c>
    </row>
    <row r="34" spans="1:7" s="5" customFormat="1" ht="25.9" customHeight="1">
      <c r="A34" s="26" t="s">
        <v>17</v>
      </c>
      <c r="B34" s="26">
        <v>20</v>
      </c>
      <c r="C34" s="26">
        <v>1210</v>
      </c>
      <c r="D34" s="27">
        <v>2550</v>
      </c>
      <c r="E34" s="27">
        <v>2</v>
      </c>
      <c r="F34" s="20">
        <f t="shared" si="0"/>
        <v>333.23399999999998</v>
      </c>
      <c r="G34" s="27" t="s">
        <v>18</v>
      </c>
    </row>
    <row r="35" spans="1:7" s="5" customFormat="1" ht="25.9" customHeight="1">
      <c r="A35" s="26" t="s">
        <v>17</v>
      </c>
      <c r="B35" s="26">
        <v>20</v>
      </c>
      <c r="C35" s="26">
        <v>1210</v>
      </c>
      <c r="D35" s="27">
        <v>2650</v>
      </c>
      <c r="E35" s="27">
        <v>2</v>
      </c>
      <c r="F35" s="20">
        <f t="shared" si="0"/>
        <v>346.30200000000002</v>
      </c>
      <c r="G35" s="27" t="s">
        <v>18</v>
      </c>
    </row>
    <row r="36" spans="1:7" s="5" customFormat="1" ht="25.9" customHeight="1">
      <c r="A36" s="26" t="s">
        <v>17</v>
      </c>
      <c r="B36" s="26">
        <v>30</v>
      </c>
      <c r="C36" s="26">
        <v>1210</v>
      </c>
      <c r="D36" s="27">
        <v>2970</v>
      </c>
      <c r="E36" s="27">
        <v>2</v>
      </c>
      <c r="F36" s="20">
        <f t="shared" si="0"/>
        <v>582.17939999999999</v>
      </c>
      <c r="G36" s="27" t="s">
        <v>18</v>
      </c>
    </row>
    <row r="37" spans="1:7" s="5" customFormat="1" ht="25.9" customHeight="1">
      <c r="A37" s="26" t="s">
        <v>17</v>
      </c>
      <c r="B37" s="26">
        <v>30</v>
      </c>
      <c r="C37" s="26">
        <v>1190</v>
      </c>
      <c r="D37" s="27">
        <v>2970</v>
      </c>
      <c r="E37" s="27">
        <v>2</v>
      </c>
      <c r="F37" s="20">
        <f t="shared" si="0"/>
        <v>572.5566</v>
      </c>
      <c r="G37" s="27" t="s">
        <v>18</v>
      </c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/>
      <c r="B43" s="28"/>
      <c r="C43" s="28"/>
      <c r="D43" s="29"/>
      <c r="E43" s="28"/>
      <c r="F43" s="30"/>
      <c r="G43" s="29"/>
    </row>
    <row r="44" spans="1:7" s="5" customFormat="1" ht="25.9" customHeight="1">
      <c r="A44" s="28"/>
      <c r="B44" s="28"/>
      <c r="C44" s="28"/>
      <c r="D44" s="29"/>
      <c r="E44" s="28"/>
      <c r="F44" s="30"/>
      <c r="G44" s="29"/>
    </row>
    <row r="45" spans="1:7" s="5" customFormat="1" ht="25.9" customHeight="1">
      <c r="A45" s="28" t="s">
        <v>19</v>
      </c>
      <c r="B45" s="28"/>
      <c r="C45" s="28"/>
      <c r="D45" s="29"/>
      <c r="E45" s="28"/>
      <c r="F45" s="30">
        <f>SUM(F4:F44)</f>
        <v>32546.001960000009</v>
      </c>
      <c r="G45" s="29"/>
    </row>
  </sheetData>
  <autoFilter ref="A3:G37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V43"/>
  <sheetViews>
    <sheetView workbookViewId="0">
      <pane ySplit="3" topLeftCell="A4" activePane="bottomLeft" state="frozen"/>
      <selection pane="bottomLeft" activeCell="H19" sqref="H19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25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5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14</v>
      </c>
      <c r="C13" s="24">
        <v>1000</v>
      </c>
      <c r="D13" s="13">
        <v>2500</v>
      </c>
      <c r="E13" s="17">
        <v>6</v>
      </c>
      <c r="F13" s="15">
        <f t="shared" si="0"/>
        <v>567</v>
      </c>
      <c r="G13" s="13"/>
    </row>
    <row r="14" spans="1:24" s="5" customFormat="1" ht="25.9" customHeight="1">
      <c r="A14" s="24">
        <v>5052</v>
      </c>
      <c r="B14" s="24">
        <v>20</v>
      </c>
      <c r="C14" s="24">
        <v>450</v>
      </c>
      <c r="D14" s="13">
        <v>450</v>
      </c>
      <c r="E14" s="17">
        <v>34</v>
      </c>
      <c r="F14" s="15">
        <f t="shared" si="0"/>
        <v>371.79</v>
      </c>
      <c r="G14" s="13"/>
    </row>
    <row r="15" spans="1:24" s="5" customFormat="1" ht="25.9" customHeight="1">
      <c r="A15" s="24">
        <v>5083</v>
      </c>
      <c r="B15" s="24">
        <v>42</v>
      </c>
      <c r="C15" s="24">
        <v>780</v>
      </c>
      <c r="D15" s="13">
        <v>780</v>
      </c>
      <c r="E15" s="17">
        <v>5</v>
      </c>
      <c r="F15" s="15">
        <f t="shared" si="0"/>
        <v>344.96280000000002</v>
      </c>
      <c r="G15" s="13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28"/>
      <c r="B17" s="28"/>
      <c r="C17" s="28"/>
      <c r="D17" s="29"/>
      <c r="E17" s="31"/>
      <c r="F17" s="32"/>
      <c r="G17" s="29"/>
    </row>
    <row r="18" spans="1:7" s="5" customFormat="1" ht="25.9" customHeight="1">
      <c r="A18" s="33"/>
      <c r="B18" s="33"/>
      <c r="C18" s="33"/>
      <c r="D18" s="31"/>
      <c r="E18" s="31"/>
      <c r="F18" s="34"/>
      <c r="G18" s="35"/>
    </row>
    <row r="19" spans="1:7" s="5" customFormat="1" ht="25.9" customHeight="1">
      <c r="A19" s="33"/>
      <c r="B19" s="28"/>
      <c r="C19" s="28"/>
      <c r="D19" s="29"/>
      <c r="E19" s="28"/>
      <c r="F19" s="30"/>
      <c r="G19" s="29"/>
    </row>
    <row r="20" spans="1:7" s="5" customFormat="1" ht="25.9" customHeight="1">
      <c r="A20" s="28"/>
      <c r="B20" s="28"/>
      <c r="C20" s="28"/>
      <c r="D20" s="29"/>
      <c r="E20" s="31"/>
      <c r="F20" s="32"/>
      <c r="G20" s="29"/>
    </row>
    <row r="21" spans="1:7" s="5" customFormat="1" ht="25.9" customHeight="1">
      <c r="A21" s="33"/>
      <c r="B21" s="33"/>
      <c r="C21" s="33"/>
      <c r="D21" s="31"/>
      <c r="E21" s="31"/>
      <c r="F21" s="34"/>
      <c r="G21" s="35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28"/>
      <c r="B28" s="28"/>
      <c r="C28" s="28"/>
      <c r="D28" s="29"/>
      <c r="E28" s="31"/>
      <c r="F28" s="32"/>
      <c r="G28" s="29"/>
    </row>
    <row r="29" spans="1:7" s="5" customFormat="1" ht="25.9" customHeight="1">
      <c r="A29" s="33"/>
      <c r="B29" s="33"/>
      <c r="C29" s="33"/>
      <c r="D29" s="31"/>
      <c r="E29" s="31"/>
      <c r="F29" s="34"/>
      <c r="G29" s="35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28"/>
      <c r="B34" s="28"/>
      <c r="C34" s="28"/>
      <c r="D34" s="29"/>
      <c r="E34" s="31"/>
      <c r="F34" s="32"/>
      <c r="G34" s="29"/>
    </row>
    <row r="35" spans="1:7" s="5" customFormat="1" ht="25.9" customHeight="1">
      <c r="A35" s="33"/>
      <c r="B35" s="33"/>
      <c r="C35" s="33"/>
      <c r="D35" s="31"/>
      <c r="E35" s="31"/>
      <c r="F35" s="34"/>
      <c r="G35" s="35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 t="s">
        <v>19</v>
      </c>
      <c r="B43" s="28"/>
      <c r="C43" s="28"/>
      <c r="D43" s="29"/>
      <c r="E43" s="28"/>
      <c r="F43" s="30">
        <f>SUM(F4:F42)</f>
        <v>8300.6046000000006</v>
      </c>
      <c r="G43" s="29"/>
    </row>
  </sheetData>
  <autoFilter ref="A3:G35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V38"/>
  <sheetViews>
    <sheetView workbookViewId="0">
      <pane ySplit="3" topLeftCell="A4" activePane="bottomLeft" state="frozen"/>
      <selection pane="bottomLeft" activeCell="H19" sqref="H19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28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4.75" customHeight="1">
      <c r="A4" s="10" t="s">
        <v>9</v>
      </c>
      <c r="B4" s="10">
        <v>12</v>
      </c>
      <c r="C4" s="10">
        <v>1220</v>
      </c>
      <c r="D4" s="10">
        <v>3000</v>
      </c>
      <c r="E4" s="11">
        <v>7</v>
      </c>
      <c r="F4" s="12">
        <f t="shared" ref="F4:F6" si="0">B4*C4*D4*2.7/1000000*E4</f>
        <v>830.08800000000008</v>
      </c>
      <c r="G4" s="9"/>
      <c r="W4" s="1"/>
      <c r="X4" s="1"/>
    </row>
    <row r="5" spans="1:24" s="5" customFormat="1" ht="24.75" customHeight="1">
      <c r="A5" s="10" t="s">
        <v>9</v>
      </c>
      <c r="B5" s="10">
        <v>12</v>
      </c>
      <c r="C5" s="10">
        <v>1220</v>
      </c>
      <c r="D5" s="10">
        <v>2570</v>
      </c>
      <c r="E5" s="11">
        <v>1</v>
      </c>
      <c r="F5" s="12">
        <f t="shared" si="0"/>
        <v>101.58696</v>
      </c>
      <c r="G5" s="9"/>
      <c r="W5" s="1"/>
      <c r="X5" s="1"/>
    </row>
    <row r="6" spans="1:24" s="5" customFormat="1" ht="24.75" customHeight="1">
      <c r="A6" s="10" t="s">
        <v>9</v>
      </c>
      <c r="B6" s="10">
        <v>14</v>
      </c>
      <c r="C6" s="10">
        <v>1220</v>
      </c>
      <c r="D6" s="10">
        <v>3000</v>
      </c>
      <c r="E6" s="11">
        <v>7</v>
      </c>
      <c r="F6" s="12">
        <f t="shared" si="0"/>
        <v>968.43600000000015</v>
      </c>
      <c r="G6" s="9"/>
      <c r="W6" s="1"/>
      <c r="X6" s="1"/>
    </row>
    <row r="7" spans="1:24" s="5" customFormat="1" ht="24.95" customHeight="1">
      <c r="A7" s="10" t="s">
        <v>9</v>
      </c>
      <c r="B7" s="10">
        <v>16</v>
      </c>
      <c r="C7" s="10">
        <v>1220</v>
      </c>
      <c r="D7" s="10">
        <v>3000</v>
      </c>
      <c r="E7" s="11">
        <v>10</v>
      </c>
      <c r="F7" s="12">
        <f t="shared" ref="F7:F38" si="1">B7*C7*D7*2.7/1000000*E7</f>
        <v>1581.12</v>
      </c>
      <c r="G7" s="13"/>
    </row>
    <row r="8" spans="1:24" s="5" customFormat="1" ht="24.95" customHeight="1">
      <c r="A8" s="10" t="s">
        <v>9</v>
      </c>
      <c r="B8" s="10">
        <v>18</v>
      </c>
      <c r="C8" s="10">
        <v>1220</v>
      </c>
      <c r="D8" s="10">
        <v>3000</v>
      </c>
      <c r="E8" s="11">
        <v>4</v>
      </c>
      <c r="F8" s="12">
        <f t="shared" si="1"/>
        <v>711.50400000000002</v>
      </c>
      <c r="G8" s="13"/>
    </row>
    <row r="9" spans="1:24" s="5" customFormat="1" ht="24.95" customHeight="1">
      <c r="A9" s="10" t="s">
        <v>9</v>
      </c>
      <c r="B9" s="10">
        <v>18</v>
      </c>
      <c r="C9" s="10">
        <v>1220</v>
      </c>
      <c r="D9" s="14">
        <v>2550</v>
      </c>
      <c r="E9" s="11">
        <v>1</v>
      </c>
      <c r="F9" s="12">
        <f t="shared" si="1"/>
        <v>151.19460000000001</v>
      </c>
      <c r="G9" s="13"/>
    </row>
    <row r="10" spans="1:24" s="5" customFormat="1" ht="24.95" customHeight="1">
      <c r="A10" s="10" t="s">
        <v>9</v>
      </c>
      <c r="B10" s="10">
        <v>18</v>
      </c>
      <c r="C10" s="10">
        <v>1200</v>
      </c>
      <c r="D10" s="10">
        <v>3000</v>
      </c>
      <c r="E10" s="11">
        <v>1</v>
      </c>
      <c r="F10" s="12">
        <f t="shared" si="1"/>
        <v>174.96</v>
      </c>
      <c r="G10" s="13"/>
    </row>
    <row r="11" spans="1:24" s="5" customFormat="1" ht="24.95" customHeight="1">
      <c r="A11" s="10" t="s">
        <v>9</v>
      </c>
      <c r="B11" s="10">
        <v>20</v>
      </c>
      <c r="C11" s="10">
        <v>1220</v>
      </c>
      <c r="D11" s="10">
        <v>3000</v>
      </c>
      <c r="E11" s="11">
        <v>6</v>
      </c>
      <c r="F11" s="12">
        <f t="shared" si="1"/>
        <v>1185.8399999999999</v>
      </c>
      <c r="G11" s="13" t="s">
        <v>10</v>
      </c>
    </row>
    <row r="12" spans="1:24" s="5" customFormat="1" ht="24.95" customHeight="1">
      <c r="A12" s="10" t="s">
        <v>9</v>
      </c>
      <c r="B12" s="10">
        <v>20</v>
      </c>
      <c r="C12" s="10">
        <v>1220</v>
      </c>
      <c r="D12" s="14">
        <v>2290</v>
      </c>
      <c r="E12" s="11">
        <v>1</v>
      </c>
      <c r="F12" s="12">
        <f t="shared" si="1"/>
        <v>150.86519999999999</v>
      </c>
      <c r="G12" s="13"/>
    </row>
    <row r="13" spans="1:24" s="5" customFormat="1" ht="24.95" customHeight="1">
      <c r="A13" s="10" t="s">
        <v>9</v>
      </c>
      <c r="B13" s="10">
        <v>22</v>
      </c>
      <c r="C13" s="10">
        <v>1220</v>
      </c>
      <c r="D13" s="38">
        <v>3000</v>
      </c>
      <c r="E13" s="11">
        <v>4</v>
      </c>
      <c r="F13" s="12">
        <f t="shared" si="1"/>
        <v>869.61599999999999</v>
      </c>
      <c r="G13" s="13"/>
    </row>
    <row r="14" spans="1:24" s="5" customFormat="1" ht="24.95" customHeight="1">
      <c r="A14" s="10" t="s">
        <v>9</v>
      </c>
      <c r="B14" s="10">
        <v>22</v>
      </c>
      <c r="C14" s="10">
        <v>1220</v>
      </c>
      <c r="D14" s="14">
        <v>2510</v>
      </c>
      <c r="E14" s="11">
        <v>1</v>
      </c>
      <c r="F14" s="12">
        <f t="shared" si="1"/>
        <v>181.89467999999999</v>
      </c>
      <c r="G14" s="13"/>
    </row>
    <row r="15" spans="1:24" s="5" customFormat="1" ht="24.95" customHeight="1">
      <c r="A15" s="10" t="s">
        <v>9</v>
      </c>
      <c r="B15" s="10">
        <v>25</v>
      </c>
      <c r="C15" s="10">
        <v>1220</v>
      </c>
      <c r="D15" s="10">
        <v>3000</v>
      </c>
      <c r="E15" s="11">
        <v>16</v>
      </c>
      <c r="F15" s="12">
        <f t="shared" si="1"/>
        <v>3952.8000000000006</v>
      </c>
      <c r="G15" s="13"/>
    </row>
    <row r="16" spans="1:24" s="5" customFormat="1" ht="24.95" customHeight="1">
      <c r="A16" s="10" t="s">
        <v>9</v>
      </c>
      <c r="B16" s="10">
        <v>25</v>
      </c>
      <c r="C16" s="10">
        <v>1220</v>
      </c>
      <c r="D16" s="14">
        <v>2980</v>
      </c>
      <c r="E16" s="11">
        <v>3</v>
      </c>
      <c r="F16" s="12">
        <f t="shared" si="1"/>
        <v>736.20900000000006</v>
      </c>
      <c r="G16" s="13"/>
    </row>
    <row r="17" spans="1:7" s="5" customFormat="1" ht="24.95" customHeight="1">
      <c r="A17" s="10" t="s">
        <v>9</v>
      </c>
      <c r="B17" s="10">
        <v>30</v>
      </c>
      <c r="C17" s="10">
        <v>1220</v>
      </c>
      <c r="D17" s="10">
        <v>3000</v>
      </c>
      <c r="E17" s="11">
        <v>10</v>
      </c>
      <c r="F17" s="12">
        <f t="shared" si="1"/>
        <v>2964.6</v>
      </c>
      <c r="G17" s="13"/>
    </row>
    <row r="18" spans="1:7" s="5" customFormat="1" ht="24.95" customHeight="1">
      <c r="A18" s="10" t="s">
        <v>9</v>
      </c>
      <c r="B18" s="10">
        <v>30</v>
      </c>
      <c r="C18" s="10">
        <v>1220</v>
      </c>
      <c r="D18" s="14">
        <v>2770</v>
      </c>
      <c r="E18" s="11">
        <v>1</v>
      </c>
      <c r="F18" s="12">
        <f t="shared" si="1"/>
        <v>273.73140000000001</v>
      </c>
      <c r="G18" s="13"/>
    </row>
    <row r="19" spans="1:7" s="5" customFormat="1" ht="24.95" customHeight="1">
      <c r="A19" s="10" t="s">
        <v>9</v>
      </c>
      <c r="B19" s="10">
        <v>30</v>
      </c>
      <c r="C19" s="10">
        <v>1220</v>
      </c>
      <c r="D19" s="14">
        <v>2900</v>
      </c>
      <c r="E19" s="11">
        <v>3</v>
      </c>
      <c r="F19" s="12">
        <f t="shared" si="1"/>
        <v>859.73399999999992</v>
      </c>
      <c r="G19" s="13"/>
    </row>
    <row r="20" spans="1:7" s="5" customFormat="1" ht="24.95" customHeight="1">
      <c r="A20" s="10" t="s">
        <v>9</v>
      </c>
      <c r="B20" s="10">
        <v>35</v>
      </c>
      <c r="C20" s="10">
        <v>1220</v>
      </c>
      <c r="D20" s="10">
        <v>3000</v>
      </c>
      <c r="E20" s="11">
        <v>7</v>
      </c>
      <c r="F20" s="12">
        <f t="shared" si="1"/>
        <v>2421.09</v>
      </c>
      <c r="G20" s="13"/>
    </row>
    <row r="21" spans="1:7" s="5" customFormat="1" ht="24.95" customHeight="1">
      <c r="A21" s="10" t="s">
        <v>9</v>
      </c>
      <c r="B21" s="10">
        <v>40</v>
      </c>
      <c r="C21" s="10">
        <v>1220</v>
      </c>
      <c r="D21" s="10">
        <v>3000</v>
      </c>
      <c r="E21" s="11">
        <v>17</v>
      </c>
      <c r="F21" s="12">
        <f t="shared" si="1"/>
        <v>6719.7599999999993</v>
      </c>
      <c r="G21" s="13"/>
    </row>
    <row r="22" spans="1:7" s="5" customFormat="1" ht="24.95" customHeight="1">
      <c r="A22" s="10" t="s">
        <v>9</v>
      </c>
      <c r="B22" s="10">
        <v>45</v>
      </c>
      <c r="C22" s="10">
        <v>1220</v>
      </c>
      <c r="D22" s="10">
        <v>3000</v>
      </c>
      <c r="E22" s="11">
        <v>9</v>
      </c>
      <c r="F22" s="12">
        <f t="shared" si="1"/>
        <v>4002.21</v>
      </c>
      <c r="G22" s="13"/>
    </row>
    <row r="23" spans="1:7" s="5" customFormat="1" ht="24.95" customHeight="1">
      <c r="A23" s="10" t="s">
        <v>9</v>
      </c>
      <c r="B23" s="10">
        <v>50</v>
      </c>
      <c r="C23" s="10">
        <v>1220</v>
      </c>
      <c r="D23" s="10">
        <v>3000</v>
      </c>
      <c r="E23" s="11">
        <v>19</v>
      </c>
      <c r="F23" s="12">
        <f t="shared" si="1"/>
        <v>9387.9000000000015</v>
      </c>
      <c r="G23" s="13"/>
    </row>
    <row r="24" spans="1:7" s="5" customFormat="1" ht="24.95" customHeight="1">
      <c r="A24" s="10" t="s">
        <v>9</v>
      </c>
      <c r="B24" s="10">
        <v>55</v>
      </c>
      <c r="C24" s="10">
        <v>1220</v>
      </c>
      <c r="D24" s="10">
        <v>3000</v>
      </c>
      <c r="E24" s="11">
        <v>7</v>
      </c>
      <c r="F24" s="12">
        <f t="shared" si="1"/>
        <v>3804.5699999999997</v>
      </c>
      <c r="G24" s="13"/>
    </row>
    <row r="25" spans="1:7" s="5" customFormat="1" ht="24.95" customHeight="1">
      <c r="A25" s="10" t="s">
        <v>9</v>
      </c>
      <c r="B25" s="10">
        <v>60</v>
      </c>
      <c r="C25" s="10">
        <v>1220</v>
      </c>
      <c r="D25" s="10">
        <v>3000</v>
      </c>
      <c r="E25" s="11">
        <v>2</v>
      </c>
      <c r="F25" s="15">
        <f t="shared" si="1"/>
        <v>1185.8399999999999</v>
      </c>
      <c r="G25" s="16"/>
    </row>
    <row r="26" spans="1:7" s="5" customFormat="1" ht="24.95" customHeight="1">
      <c r="A26" s="10" t="s">
        <v>9</v>
      </c>
      <c r="B26" s="10">
        <v>65</v>
      </c>
      <c r="C26" s="10">
        <v>1220</v>
      </c>
      <c r="D26" s="10">
        <v>3000</v>
      </c>
      <c r="E26" s="11">
        <v>3</v>
      </c>
      <c r="F26" s="15">
        <f t="shared" si="1"/>
        <v>1926.9900000000002</v>
      </c>
      <c r="G26" s="16"/>
    </row>
    <row r="27" spans="1:7" s="5" customFormat="1" ht="24.95" customHeight="1">
      <c r="A27" s="10" t="s">
        <v>9</v>
      </c>
      <c r="B27" s="10">
        <v>75</v>
      </c>
      <c r="C27" s="10">
        <v>1220</v>
      </c>
      <c r="D27" s="14">
        <v>2870</v>
      </c>
      <c r="E27" s="11">
        <v>1</v>
      </c>
      <c r="F27" s="15">
        <f t="shared" si="1"/>
        <v>709.0335</v>
      </c>
      <c r="G27" s="16"/>
    </row>
    <row r="28" spans="1:7" s="5" customFormat="1" ht="24.95" customHeight="1">
      <c r="A28" s="10" t="s">
        <v>9</v>
      </c>
      <c r="B28" s="10">
        <v>85</v>
      </c>
      <c r="C28" s="10">
        <v>1220</v>
      </c>
      <c r="D28" s="10">
        <v>3000</v>
      </c>
      <c r="E28" s="11">
        <v>5</v>
      </c>
      <c r="F28" s="15">
        <f t="shared" si="1"/>
        <v>4199.8500000000004</v>
      </c>
      <c r="G28" s="17"/>
    </row>
    <row r="29" spans="1:7" s="5" customFormat="1" ht="24.95" customHeight="1">
      <c r="A29" s="10" t="s">
        <v>9</v>
      </c>
      <c r="B29" s="10">
        <v>85</v>
      </c>
      <c r="C29" s="10">
        <v>1220</v>
      </c>
      <c r="D29" s="14">
        <v>2950</v>
      </c>
      <c r="E29" s="11">
        <v>1</v>
      </c>
      <c r="F29" s="15">
        <f t="shared" si="1"/>
        <v>825.97050000000002</v>
      </c>
      <c r="G29" s="17"/>
    </row>
    <row r="30" spans="1:7" s="5" customFormat="1" ht="24.95" customHeight="1">
      <c r="A30" s="10" t="s">
        <v>9</v>
      </c>
      <c r="B30" s="10">
        <v>95</v>
      </c>
      <c r="C30" s="10">
        <v>1220</v>
      </c>
      <c r="D30" s="10">
        <v>3000</v>
      </c>
      <c r="E30" s="11">
        <v>1</v>
      </c>
      <c r="F30" s="15">
        <f t="shared" si="1"/>
        <v>938.79000000000008</v>
      </c>
      <c r="G30" s="17"/>
    </row>
    <row r="31" spans="1:7" s="5" customFormat="1" ht="24.95" customHeight="1">
      <c r="A31" s="10" t="s">
        <v>9</v>
      </c>
      <c r="B31" s="10">
        <v>95</v>
      </c>
      <c r="C31" s="10">
        <v>1200</v>
      </c>
      <c r="D31" s="10">
        <v>3000</v>
      </c>
      <c r="E31" s="11">
        <v>1</v>
      </c>
      <c r="F31" s="15">
        <f t="shared" si="1"/>
        <v>923.40000000000009</v>
      </c>
      <c r="G31" s="17"/>
    </row>
    <row r="32" spans="1:7" ht="24.95" customHeight="1">
      <c r="A32" s="18" t="s">
        <v>9</v>
      </c>
      <c r="B32" s="18">
        <v>12</v>
      </c>
      <c r="C32" s="18">
        <v>1220</v>
      </c>
      <c r="D32" s="18">
        <v>3000</v>
      </c>
      <c r="E32" s="19">
        <v>4</v>
      </c>
      <c r="F32" s="20">
        <f t="shared" si="1"/>
        <v>474.33600000000007</v>
      </c>
      <c r="G32" s="21" t="s">
        <v>11</v>
      </c>
    </row>
    <row r="33" spans="1:24" ht="24.95" customHeight="1">
      <c r="A33" s="18" t="s">
        <v>9</v>
      </c>
      <c r="B33" s="18">
        <v>16</v>
      </c>
      <c r="C33" s="18">
        <v>1220</v>
      </c>
      <c r="D33" s="18">
        <v>3000</v>
      </c>
      <c r="E33" s="19">
        <v>4</v>
      </c>
      <c r="F33" s="20">
        <f t="shared" si="1"/>
        <v>632.44799999999998</v>
      </c>
      <c r="G33" s="21" t="s">
        <v>12</v>
      </c>
    </row>
    <row r="34" spans="1:24" ht="24.95" customHeight="1">
      <c r="A34" s="18" t="s">
        <v>9</v>
      </c>
      <c r="B34" s="18">
        <v>16</v>
      </c>
      <c r="C34" s="18">
        <v>1220</v>
      </c>
      <c r="D34" s="18">
        <v>2910</v>
      </c>
      <c r="E34" s="19">
        <v>2</v>
      </c>
      <c r="F34" s="20">
        <f t="shared" si="1"/>
        <v>306.73728</v>
      </c>
      <c r="G34" s="21" t="s">
        <v>12</v>
      </c>
    </row>
    <row r="35" spans="1:24" s="5" customFormat="1" ht="24.95" customHeight="1">
      <c r="A35" s="18" t="s">
        <v>9</v>
      </c>
      <c r="B35" s="18">
        <v>18</v>
      </c>
      <c r="C35" s="18">
        <v>1220</v>
      </c>
      <c r="D35" s="18">
        <v>3000</v>
      </c>
      <c r="E35" s="19">
        <v>0</v>
      </c>
      <c r="F35" s="20">
        <f t="shared" si="1"/>
        <v>0</v>
      </c>
      <c r="G35" s="21" t="s">
        <v>12</v>
      </c>
      <c r="W35" s="1"/>
      <c r="X35" s="1"/>
    </row>
    <row r="36" spans="1:24" s="5" customFormat="1" ht="24.95" customHeight="1">
      <c r="A36" s="18" t="s">
        <v>9</v>
      </c>
      <c r="B36" s="18">
        <v>20</v>
      </c>
      <c r="C36" s="18">
        <v>1220</v>
      </c>
      <c r="D36" s="18">
        <v>3000</v>
      </c>
      <c r="E36" s="19">
        <v>0</v>
      </c>
      <c r="F36" s="20">
        <f t="shared" si="1"/>
        <v>0</v>
      </c>
      <c r="G36" s="21" t="s">
        <v>12</v>
      </c>
      <c r="W36" s="1"/>
      <c r="X36" s="1"/>
    </row>
    <row r="37" spans="1:24" s="5" customFormat="1" ht="24.95" customHeight="1">
      <c r="A37" s="18" t="s">
        <v>13</v>
      </c>
      <c r="B37" s="18">
        <v>10</v>
      </c>
      <c r="C37" s="18">
        <v>1220</v>
      </c>
      <c r="D37" s="22">
        <v>2600</v>
      </c>
      <c r="E37" s="19">
        <v>2</v>
      </c>
      <c r="F37" s="20">
        <f t="shared" si="1"/>
        <v>171.28800000000001</v>
      </c>
      <c r="G37" s="21" t="s">
        <v>12</v>
      </c>
      <c r="W37" s="1"/>
      <c r="X37" s="1"/>
    </row>
    <row r="38" spans="1:24" s="5" customFormat="1" ht="24.95" customHeight="1">
      <c r="A38" s="18" t="s">
        <v>13</v>
      </c>
      <c r="B38" s="18">
        <v>10</v>
      </c>
      <c r="C38" s="18">
        <v>1220</v>
      </c>
      <c r="D38" s="18">
        <v>3000</v>
      </c>
      <c r="E38" s="19">
        <v>11</v>
      </c>
      <c r="F38" s="20">
        <f t="shared" si="1"/>
        <v>1087.02</v>
      </c>
      <c r="G38" s="21" t="s">
        <v>12</v>
      </c>
      <c r="W38" s="1"/>
      <c r="X38" s="1"/>
    </row>
  </sheetData>
  <autoFilter ref="A3:G38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V51"/>
  <sheetViews>
    <sheetView workbookViewId="0">
      <pane ySplit="3" topLeftCell="A4" activePane="bottomLeft" state="frozen"/>
      <selection pane="bottomLeft" activeCell="H19" sqref="H19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28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43" si="0">B4*C4*D4*2.7/1000000*E4</f>
        <v>98.82</v>
      </c>
      <c r="G4" s="13"/>
    </row>
    <row r="5" spans="1:24" s="5" customFormat="1" ht="25.9" customHeight="1">
      <c r="A5" s="23" t="s">
        <v>9</v>
      </c>
      <c r="B5" s="23">
        <v>10</v>
      </c>
      <c r="C5" s="23">
        <v>1010</v>
      </c>
      <c r="D5" s="17">
        <v>3000</v>
      </c>
      <c r="E5" s="17">
        <v>6</v>
      </c>
      <c r="F5" s="15">
        <f t="shared" si="0"/>
        <v>490.86</v>
      </c>
      <c r="G5" s="16"/>
    </row>
    <row r="6" spans="1:24" s="5" customFormat="1" ht="25.9" customHeight="1">
      <c r="A6" s="23" t="s">
        <v>9</v>
      </c>
      <c r="B6" s="23">
        <v>12</v>
      </c>
      <c r="C6" s="23">
        <v>1220</v>
      </c>
      <c r="D6" s="36">
        <v>2570</v>
      </c>
      <c r="E6" s="17">
        <v>1</v>
      </c>
      <c r="F6" s="15">
        <f t="shared" si="0"/>
        <v>101.58696</v>
      </c>
      <c r="G6" s="16"/>
    </row>
    <row r="7" spans="1:24" s="5" customFormat="1" ht="25.9" customHeight="1">
      <c r="A7" s="23" t="s">
        <v>9</v>
      </c>
      <c r="B7" s="23">
        <v>12</v>
      </c>
      <c r="C7" s="23">
        <v>1220</v>
      </c>
      <c r="D7" s="17">
        <v>3000</v>
      </c>
      <c r="E7" s="17">
        <v>7</v>
      </c>
      <c r="F7" s="15">
        <f t="shared" si="0"/>
        <v>830.08800000000008</v>
      </c>
      <c r="G7" s="16"/>
    </row>
    <row r="8" spans="1:24" s="5" customFormat="1" ht="25.9" customHeight="1">
      <c r="A8" s="23" t="s">
        <v>9</v>
      </c>
      <c r="B8" s="23">
        <v>14</v>
      </c>
      <c r="C8" s="23">
        <v>1220</v>
      </c>
      <c r="D8" s="17">
        <v>3000</v>
      </c>
      <c r="E8" s="17">
        <v>0</v>
      </c>
      <c r="F8" s="15">
        <f t="shared" si="0"/>
        <v>0</v>
      </c>
      <c r="G8" s="16"/>
    </row>
    <row r="9" spans="1:24" s="5" customFormat="1" ht="25.9" customHeight="1">
      <c r="A9" s="24" t="s">
        <v>9</v>
      </c>
      <c r="B9" s="24">
        <v>18</v>
      </c>
      <c r="C9" s="24">
        <v>1220</v>
      </c>
      <c r="D9" s="13">
        <v>3000</v>
      </c>
      <c r="E9" s="17">
        <v>3</v>
      </c>
      <c r="F9" s="12">
        <f t="shared" si="0"/>
        <v>533.62800000000004</v>
      </c>
      <c r="G9" s="13"/>
    </row>
    <row r="10" spans="1:24" s="5" customFormat="1" ht="25.9" customHeight="1">
      <c r="A10" s="24" t="s">
        <v>9</v>
      </c>
      <c r="B10" s="24">
        <v>18</v>
      </c>
      <c r="C10" s="24">
        <v>1220</v>
      </c>
      <c r="D10" s="37">
        <v>2550</v>
      </c>
      <c r="E10" s="17">
        <v>0</v>
      </c>
      <c r="F10" s="12">
        <f t="shared" si="0"/>
        <v>0</v>
      </c>
      <c r="G10" s="13"/>
    </row>
    <row r="11" spans="1:24" s="5" customFormat="1" ht="25.9" customHeight="1">
      <c r="A11" s="24" t="s">
        <v>9</v>
      </c>
      <c r="B11" s="24">
        <v>20</v>
      </c>
      <c r="C11" s="24">
        <v>1220</v>
      </c>
      <c r="D11" s="13">
        <v>3000</v>
      </c>
      <c r="E11" s="17">
        <f>-2+6</f>
        <v>4</v>
      </c>
      <c r="F11" s="12">
        <f t="shared" si="0"/>
        <v>790.56</v>
      </c>
      <c r="G11" s="13"/>
    </row>
    <row r="12" spans="1:24" s="5" customFormat="1" ht="24.95" customHeight="1">
      <c r="A12" s="10" t="s">
        <v>9</v>
      </c>
      <c r="B12" s="10">
        <v>20</v>
      </c>
      <c r="C12" s="10">
        <v>1220</v>
      </c>
      <c r="D12" s="10">
        <v>3000</v>
      </c>
      <c r="E12" s="11">
        <v>1</v>
      </c>
      <c r="F12" s="12">
        <f t="shared" si="0"/>
        <v>197.64</v>
      </c>
      <c r="G12" s="13" t="s">
        <v>26</v>
      </c>
    </row>
    <row r="13" spans="1:24" s="5" customFormat="1" ht="24.95" customHeight="1">
      <c r="A13" s="10" t="s">
        <v>9</v>
      </c>
      <c r="B13" s="10">
        <v>22</v>
      </c>
      <c r="C13" s="10">
        <v>1220</v>
      </c>
      <c r="D13" s="10">
        <v>3000</v>
      </c>
      <c r="E13" s="11">
        <v>0</v>
      </c>
      <c r="F13" s="12">
        <f t="shared" si="0"/>
        <v>0</v>
      </c>
      <c r="G13" s="13"/>
    </row>
    <row r="14" spans="1:24" s="5" customFormat="1" ht="25.9" customHeight="1">
      <c r="A14" s="23" t="s">
        <v>9</v>
      </c>
      <c r="B14" s="23">
        <v>22</v>
      </c>
      <c r="C14" s="23">
        <v>1220</v>
      </c>
      <c r="D14" s="17">
        <v>3000</v>
      </c>
      <c r="E14" s="17">
        <f>8</f>
        <v>8</v>
      </c>
      <c r="F14" s="15">
        <f t="shared" si="0"/>
        <v>1739.232</v>
      </c>
      <c r="G14" s="16" t="s">
        <v>16</v>
      </c>
    </row>
    <row r="15" spans="1:24" s="5" customFormat="1" ht="25.9" customHeight="1">
      <c r="A15" s="24" t="s">
        <v>9</v>
      </c>
      <c r="B15" s="24">
        <v>25</v>
      </c>
      <c r="C15" s="24">
        <v>1220</v>
      </c>
      <c r="D15" s="13">
        <v>3000</v>
      </c>
      <c r="E15" s="17">
        <v>0</v>
      </c>
      <c r="F15" s="12">
        <f t="shared" si="0"/>
        <v>0</v>
      </c>
      <c r="G15" s="13"/>
    </row>
    <row r="16" spans="1:24" s="5" customFormat="1" ht="25.9" customHeight="1">
      <c r="A16" s="23" t="s">
        <v>9</v>
      </c>
      <c r="B16" s="23">
        <v>25</v>
      </c>
      <c r="C16" s="23">
        <v>1220</v>
      </c>
      <c r="D16" s="36">
        <v>2990</v>
      </c>
      <c r="E16" s="17">
        <v>2</v>
      </c>
      <c r="F16" s="15">
        <f t="shared" si="0"/>
        <v>492.45300000000003</v>
      </c>
      <c r="G16" s="16"/>
    </row>
    <row r="17" spans="1:7" s="5" customFormat="1" ht="25.9" customHeight="1">
      <c r="A17" s="23" t="s">
        <v>9</v>
      </c>
      <c r="B17" s="23">
        <v>30</v>
      </c>
      <c r="C17" s="23">
        <v>1220</v>
      </c>
      <c r="D17" s="17">
        <v>3000</v>
      </c>
      <c r="E17" s="17">
        <v>0</v>
      </c>
      <c r="F17" s="15">
        <f t="shared" si="0"/>
        <v>0</v>
      </c>
      <c r="G17" s="16"/>
    </row>
    <row r="18" spans="1:7" s="5" customFormat="1" ht="24.95" customHeight="1">
      <c r="A18" s="10" t="s">
        <v>9</v>
      </c>
      <c r="B18" s="10">
        <v>30</v>
      </c>
      <c r="C18" s="10">
        <v>1220</v>
      </c>
      <c r="D18" s="10">
        <v>3000</v>
      </c>
      <c r="E18" s="11">
        <v>7</v>
      </c>
      <c r="F18" s="12">
        <f t="shared" si="0"/>
        <v>2075.2199999999998</v>
      </c>
      <c r="G18" s="13" t="s">
        <v>27</v>
      </c>
    </row>
    <row r="19" spans="1:7" s="5" customFormat="1" ht="25.9" customHeight="1">
      <c r="A19" s="23" t="s">
        <v>9</v>
      </c>
      <c r="B19" s="23">
        <v>30</v>
      </c>
      <c r="C19" s="23">
        <v>1220</v>
      </c>
      <c r="D19" s="36">
        <v>3020</v>
      </c>
      <c r="E19" s="17">
        <v>1</v>
      </c>
      <c r="F19" s="15">
        <f t="shared" si="0"/>
        <v>298.43639999999999</v>
      </c>
      <c r="G19" s="16"/>
    </row>
    <row r="20" spans="1:7" s="5" customFormat="1" ht="25.9" customHeight="1">
      <c r="A20" s="24" t="s">
        <v>9</v>
      </c>
      <c r="B20" s="24">
        <v>30</v>
      </c>
      <c r="C20" s="24">
        <v>1220</v>
      </c>
      <c r="D20" s="37">
        <v>2900</v>
      </c>
      <c r="E20" s="17">
        <v>1</v>
      </c>
      <c r="F20" s="12">
        <f t="shared" si="0"/>
        <v>286.57799999999997</v>
      </c>
      <c r="G20" s="13"/>
    </row>
    <row r="21" spans="1:7" s="5" customFormat="1" ht="25.9" customHeight="1">
      <c r="A21" s="24" t="s">
        <v>9</v>
      </c>
      <c r="B21" s="24">
        <v>35</v>
      </c>
      <c r="C21" s="24">
        <v>1220</v>
      </c>
      <c r="D21" s="13">
        <v>3000</v>
      </c>
      <c r="E21" s="17">
        <v>1</v>
      </c>
      <c r="F21" s="12">
        <f t="shared" si="0"/>
        <v>345.87</v>
      </c>
      <c r="G21" s="13"/>
    </row>
    <row r="22" spans="1:7" s="5" customFormat="1" ht="25.9" customHeight="1">
      <c r="A22" s="24" t="s">
        <v>9</v>
      </c>
      <c r="B22" s="24">
        <v>40</v>
      </c>
      <c r="C22" s="24">
        <v>1220</v>
      </c>
      <c r="D22" s="13">
        <v>3000</v>
      </c>
      <c r="E22" s="17">
        <v>0</v>
      </c>
      <c r="F22" s="12">
        <f t="shared" si="0"/>
        <v>0</v>
      </c>
      <c r="G22" s="13"/>
    </row>
    <row r="23" spans="1:7" s="5" customFormat="1" ht="25.9" customHeight="1">
      <c r="A23" s="23" t="s">
        <v>9</v>
      </c>
      <c r="B23" s="23">
        <v>40</v>
      </c>
      <c r="C23" s="23">
        <v>1210</v>
      </c>
      <c r="D23" s="17">
        <v>3000</v>
      </c>
      <c r="E23" s="17">
        <v>1</v>
      </c>
      <c r="F23" s="15">
        <f t="shared" si="0"/>
        <v>392.04</v>
      </c>
      <c r="G23" s="16"/>
    </row>
    <row r="24" spans="1:7" s="5" customFormat="1" ht="25.9" customHeight="1">
      <c r="A24" s="23" t="s">
        <v>9</v>
      </c>
      <c r="B24" s="24">
        <v>42</v>
      </c>
      <c r="C24" s="24">
        <v>1200</v>
      </c>
      <c r="D24" s="37">
        <v>2500</v>
      </c>
      <c r="E24" s="24">
        <v>3</v>
      </c>
      <c r="F24" s="25">
        <f t="shared" si="0"/>
        <v>1020.5999999999999</v>
      </c>
      <c r="G24" s="13"/>
    </row>
    <row r="25" spans="1:7" s="5" customFormat="1" ht="25.9" customHeight="1">
      <c r="A25" s="24" t="s">
        <v>9</v>
      </c>
      <c r="B25" s="24">
        <v>45</v>
      </c>
      <c r="C25" s="24">
        <v>1220</v>
      </c>
      <c r="D25" s="13">
        <v>3000</v>
      </c>
      <c r="E25" s="17">
        <v>3</v>
      </c>
      <c r="F25" s="12">
        <f t="shared" si="0"/>
        <v>1334.07</v>
      </c>
      <c r="G25" s="13"/>
    </row>
    <row r="26" spans="1:7" s="5" customFormat="1" ht="25.9" customHeight="1">
      <c r="A26" s="23" t="s">
        <v>9</v>
      </c>
      <c r="B26" s="23">
        <v>54</v>
      </c>
      <c r="C26" s="23">
        <v>1220</v>
      </c>
      <c r="D26" s="17">
        <v>3000</v>
      </c>
      <c r="E26" s="17">
        <v>1</v>
      </c>
      <c r="F26" s="15">
        <f t="shared" si="0"/>
        <v>533.62800000000004</v>
      </c>
      <c r="G26" s="16"/>
    </row>
    <row r="27" spans="1:7" s="5" customFormat="1" ht="25.9" customHeight="1">
      <c r="A27" s="24" t="s">
        <v>9</v>
      </c>
      <c r="B27" s="24">
        <v>60</v>
      </c>
      <c r="C27" s="24">
        <v>1220</v>
      </c>
      <c r="D27" s="13">
        <v>3000</v>
      </c>
      <c r="E27" s="17">
        <v>3</v>
      </c>
      <c r="F27" s="12">
        <f t="shared" si="0"/>
        <v>1778.7599999999998</v>
      </c>
      <c r="G27" s="13" t="s">
        <v>16</v>
      </c>
    </row>
    <row r="28" spans="1:7" s="5" customFormat="1" ht="25.9" customHeight="1">
      <c r="A28" s="24" t="s">
        <v>9</v>
      </c>
      <c r="B28" s="24">
        <v>65</v>
      </c>
      <c r="C28" s="24">
        <v>1220</v>
      </c>
      <c r="D28" s="37">
        <v>2900</v>
      </c>
      <c r="E28" s="17">
        <v>1</v>
      </c>
      <c r="F28" s="12">
        <f t="shared" si="0"/>
        <v>620.91899999999998</v>
      </c>
      <c r="G28" s="13"/>
    </row>
    <row r="29" spans="1:7" s="5" customFormat="1" ht="25.9" customHeight="1">
      <c r="A29" s="24" t="s">
        <v>9</v>
      </c>
      <c r="B29" s="24">
        <v>75</v>
      </c>
      <c r="C29" s="24">
        <v>1220</v>
      </c>
      <c r="D29" s="13">
        <v>3000</v>
      </c>
      <c r="E29" s="17">
        <v>1</v>
      </c>
      <c r="F29" s="12">
        <f t="shared" si="0"/>
        <v>741.15</v>
      </c>
      <c r="G29" s="13"/>
    </row>
    <row r="30" spans="1:7" s="5" customFormat="1" ht="25.9" customHeight="1">
      <c r="A30" s="24" t="s">
        <v>9</v>
      </c>
      <c r="B30" s="24">
        <v>80</v>
      </c>
      <c r="C30" s="24">
        <v>1220</v>
      </c>
      <c r="D30" s="37">
        <v>2880</v>
      </c>
      <c r="E30" s="17">
        <v>1</v>
      </c>
      <c r="F30" s="12">
        <f t="shared" si="0"/>
        <v>758.93759999999997</v>
      </c>
      <c r="G30" s="13"/>
    </row>
    <row r="31" spans="1:7" s="5" customFormat="1" ht="25.9" customHeight="1">
      <c r="A31" s="24" t="s">
        <v>9</v>
      </c>
      <c r="B31" s="24">
        <v>80</v>
      </c>
      <c r="C31" s="24">
        <v>1220</v>
      </c>
      <c r="D31" s="13">
        <v>3000</v>
      </c>
      <c r="E31" s="17">
        <v>1</v>
      </c>
      <c r="F31" s="12">
        <f t="shared" si="0"/>
        <v>790.56</v>
      </c>
      <c r="G31" s="13"/>
    </row>
    <row r="32" spans="1:7" s="5" customFormat="1" ht="25.9" customHeight="1">
      <c r="A32" s="24" t="s">
        <v>9</v>
      </c>
      <c r="B32" s="24">
        <v>85</v>
      </c>
      <c r="C32" s="24">
        <v>1220</v>
      </c>
      <c r="D32" s="13">
        <v>3000</v>
      </c>
      <c r="E32" s="17">
        <v>2</v>
      </c>
      <c r="F32" s="12">
        <f t="shared" si="0"/>
        <v>1679.94</v>
      </c>
      <c r="G32" s="13"/>
    </row>
    <row r="33" spans="1:7" s="5" customFormat="1" ht="25.9" customHeight="1">
      <c r="A33" s="23" t="s">
        <v>9</v>
      </c>
      <c r="B33" s="23">
        <v>90</v>
      </c>
      <c r="C33" s="23">
        <v>1220</v>
      </c>
      <c r="D33" s="17">
        <v>3000</v>
      </c>
      <c r="E33" s="17">
        <v>2</v>
      </c>
      <c r="F33" s="15">
        <f t="shared" si="0"/>
        <v>1778.76</v>
      </c>
      <c r="G33" s="16"/>
    </row>
    <row r="34" spans="1:7" s="5" customFormat="1" ht="25.9" customHeight="1">
      <c r="A34" s="24" t="s">
        <v>9</v>
      </c>
      <c r="B34" s="24">
        <v>95</v>
      </c>
      <c r="C34" s="24">
        <v>1220</v>
      </c>
      <c r="D34" s="13">
        <v>3000</v>
      </c>
      <c r="E34" s="17">
        <v>2</v>
      </c>
      <c r="F34" s="12">
        <f t="shared" si="0"/>
        <v>1877.5800000000002</v>
      </c>
      <c r="G34" s="13"/>
    </row>
    <row r="35" spans="1:7" s="5" customFormat="1" ht="25.9" customHeight="1">
      <c r="A35" s="24" t="s">
        <v>9</v>
      </c>
      <c r="B35" s="24">
        <v>100</v>
      </c>
      <c r="C35" s="24">
        <v>1220</v>
      </c>
      <c r="D35" s="13">
        <v>3000</v>
      </c>
      <c r="E35" s="17">
        <v>1</v>
      </c>
      <c r="F35" s="12">
        <f t="shared" si="0"/>
        <v>988.20000000000016</v>
      </c>
      <c r="G35" s="13"/>
    </row>
    <row r="36" spans="1:7" s="5" customFormat="1" ht="25.9" customHeight="1">
      <c r="A36" s="24" t="s">
        <v>9</v>
      </c>
      <c r="B36" s="24">
        <v>110</v>
      </c>
      <c r="C36" s="24">
        <v>1220</v>
      </c>
      <c r="D36" s="13">
        <v>3000</v>
      </c>
      <c r="E36" s="17">
        <v>2</v>
      </c>
      <c r="F36" s="12">
        <f t="shared" si="0"/>
        <v>2174.04</v>
      </c>
      <c r="G36" s="13"/>
    </row>
    <row r="37" spans="1:7" s="5" customFormat="1" ht="25.9" customHeight="1">
      <c r="A37" s="24" t="s">
        <v>9</v>
      </c>
      <c r="B37" s="24">
        <v>120</v>
      </c>
      <c r="C37" s="24">
        <v>1220</v>
      </c>
      <c r="D37" s="13">
        <v>3000</v>
      </c>
      <c r="E37" s="17">
        <f>2+1</f>
        <v>3</v>
      </c>
      <c r="F37" s="12">
        <f t="shared" si="0"/>
        <v>3557.5199999999995</v>
      </c>
      <c r="G37" s="13"/>
    </row>
    <row r="38" spans="1:7" s="5" customFormat="1" ht="25.9" customHeight="1">
      <c r="A38" s="23" t="s">
        <v>9</v>
      </c>
      <c r="B38" s="23">
        <v>155</v>
      </c>
      <c r="C38" s="23">
        <v>1100</v>
      </c>
      <c r="D38" s="17">
        <v>2100</v>
      </c>
      <c r="E38" s="17">
        <v>1</v>
      </c>
      <c r="F38" s="15">
        <f t="shared" si="0"/>
        <v>966.73500000000013</v>
      </c>
      <c r="G38" s="16"/>
    </row>
    <row r="39" spans="1:7" s="5" customFormat="1" ht="25.9" customHeight="1">
      <c r="A39" s="26" t="s">
        <v>17</v>
      </c>
      <c r="B39" s="26">
        <v>10</v>
      </c>
      <c r="C39" s="26">
        <v>1210</v>
      </c>
      <c r="D39" s="27">
        <v>2000</v>
      </c>
      <c r="E39" s="27">
        <v>4</v>
      </c>
      <c r="F39" s="20">
        <f t="shared" si="0"/>
        <v>261.36</v>
      </c>
      <c r="G39" s="27" t="s">
        <v>18</v>
      </c>
    </row>
    <row r="40" spans="1:7" s="5" customFormat="1" ht="25.9" customHeight="1">
      <c r="A40" s="26" t="s">
        <v>17</v>
      </c>
      <c r="B40" s="26">
        <v>20</v>
      </c>
      <c r="C40" s="26">
        <v>1210</v>
      </c>
      <c r="D40" s="27">
        <v>2550</v>
      </c>
      <c r="E40" s="27">
        <v>2</v>
      </c>
      <c r="F40" s="20">
        <f t="shared" si="0"/>
        <v>333.23399999999998</v>
      </c>
      <c r="G40" s="27" t="s">
        <v>18</v>
      </c>
    </row>
    <row r="41" spans="1:7" s="5" customFormat="1" ht="25.9" customHeight="1">
      <c r="A41" s="26" t="s">
        <v>17</v>
      </c>
      <c r="B41" s="26">
        <v>20</v>
      </c>
      <c r="C41" s="26">
        <v>1210</v>
      </c>
      <c r="D41" s="27">
        <v>2650</v>
      </c>
      <c r="E41" s="27">
        <v>2</v>
      </c>
      <c r="F41" s="20">
        <f t="shared" si="0"/>
        <v>346.30200000000002</v>
      </c>
      <c r="G41" s="27" t="s">
        <v>18</v>
      </c>
    </row>
    <row r="42" spans="1:7" s="5" customFormat="1" ht="25.9" customHeight="1">
      <c r="A42" s="26" t="s">
        <v>17</v>
      </c>
      <c r="B42" s="26">
        <v>30</v>
      </c>
      <c r="C42" s="26">
        <v>1210</v>
      </c>
      <c r="D42" s="27">
        <v>2970</v>
      </c>
      <c r="E42" s="27">
        <v>2</v>
      </c>
      <c r="F42" s="20">
        <f t="shared" si="0"/>
        <v>582.17939999999999</v>
      </c>
      <c r="G42" s="27" t="s">
        <v>18</v>
      </c>
    </row>
    <row r="43" spans="1:7" s="5" customFormat="1" ht="25.9" customHeight="1">
      <c r="A43" s="26" t="s">
        <v>17</v>
      </c>
      <c r="B43" s="26">
        <v>30</v>
      </c>
      <c r="C43" s="26">
        <v>1190</v>
      </c>
      <c r="D43" s="27">
        <v>2970</v>
      </c>
      <c r="E43" s="27">
        <v>2</v>
      </c>
      <c r="F43" s="20">
        <f t="shared" si="0"/>
        <v>572.5566</v>
      </c>
      <c r="G43" s="27" t="s">
        <v>18</v>
      </c>
    </row>
    <row r="44" spans="1:7" s="5" customFormat="1" ht="25.9" customHeight="1">
      <c r="A44" s="28"/>
      <c r="B44" s="28"/>
      <c r="C44" s="28"/>
      <c r="D44" s="29"/>
      <c r="E44" s="28"/>
      <c r="F44" s="30"/>
      <c r="G44" s="29"/>
    </row>
    <row r="45" spans="1:7" s="5" customFormat="1" ht="25.9" customHeight="1">
      <c r="A45" s="28"/>
      <c r="B45" s="28"/>
      <c r="C45" s="28"/>
      <c r="D45" s="29"/>
      <c r="E45" s="28"/>
      <c r="F45" s="30"/>
      <c r="G45" s="29"/>
    </row>
    <row r="46" spans="1:7" s="5" customFormat="1" ht="25.9" customHeight="1">
      <c r="A46" s="28"/>
      <c r="B46" s="28"/>
      <c r="C46" s="28"/>
      <c r="D46" s="29"/>
      <c r="E46" s="28"/>
      <c r="F46" s="30"/>
      <c r="G46" s="29"/>
    </row>
    <row r="47" spans="1:7" s="5" customFormat="1" ht="25.9" customHeight="1">
      <c r="A47" s="28"/>
      <c r="B47" s="28"/>
      <c r="C47" s="28"/>
      <c r="D47" s="29"/>
      <c r="E47" s="28"/>
      <c r="F47" s="30"/>
      <c r="G47" s="29"/>
    </row>
    <row r="48" spans="1:7" s="5" customFormat="1" ht="25.9" customHeight="1">
      <c r="A48" s="28"/>
      <c r="B48" s="28"/>
      <c r="C48" s="28"/>
      <c r="D48" s="29"/>
      <c r="E48" s="28"/>
      <c r="F48" s="30"/>
      <c r="G48" s="29"/>
    </row>
    <row r="49" spans="1:7" s="5" customFormat="1" ht="25.9" customHeight="1">
      <c r="A49" s="28"/>
      <c r="B49" s="28"/>
      <c r="C49" s="28"/>
      <c r="D49" s="29"/>
      <c r="E49" s="28"/>
      <c r="F49" s="30"/>
      <c r="G49" s="29"/>
    </row>
    <row r="50" spans="1:7" s="5" customFormat="1" ht="25.9" customHeight="1">
      <c r="A50" s="28"/>
      <c r="B50" s="28"/>
      <c r="C50" s="28"/>
      <c r="D50" s="29"/>
      <c r="E50" s="28"/>
      <c r="F50" s="30"/>
      <c r="G50" s="29"/>
    </row>
    <row r="51" spans="1:7" s="5" customFormat="1" ht="25.9" customHeight="1">
      <c r="A51" s="28" t="s">
        <v>19</v>
      </c>
      <c r="B51" s="28"/>
      <c r="C51" s="28"/>
      <c r="D51" s="29"/>
      <c r="E51" s="28"/>
      <c r="F51" s="30">
        <f>SUM(F4:F50)</f>
        <v>31370.043960000006</v>
      </c>
      <c r="G51" s="29"/>
    </row>
  </sheetData>
  <autoFilter ref="A3:G43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V43"/>
  <sheetViews>
    <sheetView workbookViewId="0">
      <pane ySplit="3" topLeftCell="A4" activePane="bottomLeft" state="frozen"/>
      <selection pane="bottomLeft" activeCell="H19" sqref="H19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28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5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14</v>
      </c>
      <c r="C13" s="24">
        <v>1000</v>
      </c>
      <c r="D13" s="13">
        <v>2500</v>
      </c>
      <c r="E13" s="17">
        <v>6</v>
      </c>
      <c r="F13" s="15">
        <f t="shared" si="0"/>
        <v>567</v>
      </c>
      <c r="G13" s="13"/>
    </row>
    <row r="14" spans="1:24" s="5" customFormat="1" ht="25.9" customHeight="1">
      <c r="A14" s="24">
        <v>5052</v>
      </c>
      <c r="B14" s="24">
        <v>20</v>
      </c>
      <c r="C14" s="24">
        <v>450</v>
      </c>
      <c r="D14" s="13">
        <v>450</v>
      </c>
      <c r="E14" s="17">
        <v>34</v>
      </c>
      <c r="F14" s="15">
        <f t="shared" si="0"/>
        <v>371.79</v>
      </c>
      <c r="G14" s="13"/>
    </row>
    <row r="15" spans="1:24" s="5" customFormat="1" ht="25.9" customHeight="1">
      <c r="A15" s="24">
        <v>5083</v>
      </c>
      <c r="B15" s="24">
        <v>42</v>
      </c>
      <c r="C15" s="24">
        <v>780</v>
      </c>
      <c r="D15" s="13">
        <v>780</v>
      </c>
      <c r="E15" s="17">
        <v>5</v>
      </c>
      <c r="F15" s="15">
        <f t="shared" si="0"/>
        <v>344.96280000000002</v>
      </c>
      <c r="G15" s="13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28"/>
      <c r="B17" s="28"/>
      <c r="C17" s="28"/>
      <c r="D17" s="29"/>
      <c r="E17" s="31"/>
      <c r="F17" s="32"/>
      <c r="G17" s="29"/>
    </row>
    <row r="18" spans="1:7" s="5" customFormat="1" ht="25.9" customHeight="1">
      <c r="A18" s="33"/>
      <c r="B18" s="33"/>
      <c r="C18" s="33"/>
      <c r="D18" s="31"/>
      <c r="E18" s="31"/>
      <c r="F18" s="34"/>
      <c r="G18" s="35"/>
    </row>
    <row r="19" spans="1:7" s="5" customFormat="1" ht="25.9" customHeight="1">
      <c r="A19" s="33"/>
      <c r="B19" s="28"/>
      <c r="C19" s="28"/>
      <c r="D19" s="29"/>
      <c r="E19" s="28"/>
      <c r="F19" s="30"/>
      <c r="G19" s="29"/>
    </row>
    <row r="20" spans="1:7" s="5" customFormat="1" ht="25.9" customHeight="1">
      <c r="A20" s="28"/>
      <c r="B20" s="28"/>
      <c r="C20" s="28"/>
      <c r="D20" s="29"/>
      <c r="E20" s="31"/>
      <c r="F20" s="32"/>
      <c r="G20" s="29"/>
    </row>
    <row r="21" spans="1:7" s="5" customFormat="1" ht="25.9" customHeight="1">
      <c r="A21" s="33"/>
      <c r="B21" s="33"/>
      <c r="C21" s="33"/>
      <c r="D21" s="31"/>
      <c r="E21" s="31"/>
      <c r="F21" s="34"/>
      <c r="G21" s="35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28"/>
      <c r="B28" s="28"/>
      <c r="C28" s="28"/>
      <c r="D28" s="29"/>
      <c r="E28" s="31"/>
      <c r="F28" s="32"/>
      <c r="G28" s="29"/>
    </row>
    <row r="29" spans="1:7" s="5" customFormat="1" ht="25.9" customHeight="1">
      <c r="A29" s="33"/>
      <c r="B29" s="33"/>
      <c r="C29" s="33"/>
      <c r="D29" s="31"/>
      <c r="E29" s="31"/>
      <c r="F29" s="34"/>
      <c r="G29" s="35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28"/>
      <c r="B34" s="28"/>
      <c r="C34" s="28"/>
      <c r="D34" s="29"/>
      <c r="E34" s="31"/>
      <c r="F34" s="32"/>
      <c r="G34" s="29"/>
    </row>
    <row r="35" spans="1:7" s="5" customFormat="1" ht="25.9" customHeight="1">
      <c r="A35" s="33"/>
      <c r="B35" s="33"/>
      <c r="C35" s="33"/>
      <c r="D35" s="31"/>
      <c r="E35" s="31"/>
      <c r="F35" s="34"/>
      <c r="G35" s="35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 t="s">
        <v>19</v>
      </c>
      <c r="B43" s="28"/>
      <c r="C43" s="28"/>
      <c r="D43" s="29"/>
      <c r="E43" s="28"/>
      <c r="F43" s="30">
        <f>SUM(F4:F42)</f>
        <v>8300.6046000000006</v>
      </c>
      <c r="G43" s="29"/>
    </row>
  </sheetData>
  <autoFilter ref="A3:G35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V36"/>
  <sheetViews>
    <sheetView workbookViewId="0">
      <pane ySplit="3" topLeftCell="A14" activePane="bottomLeft" state="frozen"/>
      <selection pane="bottomLeft" activeCell="H19" sqref="H19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29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4.75" customHeight="1">
      <c r="A4" s="10" t="s">
        <v>9</v>
      </c>
      <c r="B4" s="10">
        <v>12</v>
      </c>
      <c r="C4" s="10">
        <v>1220</v>
      </c>
      <c r="D4" s="10">
        <v>3000</v>
      </c>
      <c r="E4" s="11">
        <v>7</v>
      </c>
      <c r="F4" s="12">
        <f t="shared" ref="F4:F36" si="0">B4*C4*D4*2.7/1000000*E4</f>
        <v>830.08800000000008</v>
      </c>
      <c r="G4" s="9"/>
      <c r="W4" s="1"/>
      <c r="X4" s="1"/>
    </row>
    <row r="5" spans="1:24" s="5" customFormat="1" ht="24.75" customHeight="1">
      <c r="A5" s="10" t="s">
        <v>9</v>
      </c>
      <c r="B5" s="10">
        <v>12</v>
      </c>
      <c r="C5" s="10">
        <v>1220</v>
      </c>
      <c r="D5" s="10">
        <v>2570</v>
      </c>
      <c r="E5" s="11">
        <v>1</v>
      </c>
      <c r="F5" s="12">
        <f t="shared" si="0"/>
        <v>101.58696</v>
      </c>
      <c r="G5" s="9"/>
      <c r="W5" s="1"/>
      <c r="X5" s="1"/>
    </row>
    <row r="6" spans="1:24" s="5" customFormat="1" ht="24.75" customHeight="1">
      <c r="A6" s="10" t="s">
        <v>9</v>
      </c>
      <c r="B6" s="10">
        <v>14</v>
      </c>
      <c r="C6" s="10">
        <v>1220</v>
      </c>
      <c r="D6" s="10">
        <v>3000</v>
      </c>
      <c r="E6" s="11">
        <v>7</v>
      </c>
      <c r="F6" s="12">
        <f t="shared" si="0"/>
        <v>968.43600000000015</v>
      </c>
      <c r="G6" s="9"/>
      <c r="W6" s="1"/>
      <c r="X6" s="1"/>
    </row>
    <row r="7" spans="1:24" s="5" customFormat="1" ht="24.95" customHeight="1">
      <c r="A7" s="10" t="s">
        <v>9</v>
      </c>
      <c r="B7" s="10">
        <v>16</v>
      </c>
      <c r="C7" s="10">
        <v>1220</v>
      </c>
      <c r="D7" s="10">
        <v>3000</v>
      </c>
      <c r="E7" s="11">
        <v>10</v>
      </c>
      <c r="F7" s="12">
        <f t="shared" si="0"/>
        <v>1581.12</v>
      </c>
      <c r="G7" s="13"/>
    </row>
    <row r="8" spans="1:24" s="5" customFormat="1" ht="24.95" customHeight="1">
      <c r="A8" s="10" t="s">
        <v>9</v>
      </c>
      <c r="B8" s="10">
        <v>18</v>
      </c>
      <c r="C8" s="10">
        <v>1220</v>
      </c>
      <c r="D8" s="10">
        <v>3000</v>
      </c>
      <c r="E8" s="11">
        <v>4</v>
      </c>
      <c r="F8" s="12">
        <f t="shared" si="0"/>
        <v>711.50400000000002</v>
      </c>
      <c r="G8" s="13"/>
    </row>
    <row r="9" spans="1:24" s="5" customFormat="1" ht="24.95" customHeight="1">
      <c r="A9" s="10" t="s">
        <v>9</v>
      </c>
      <c r="B9" s="10">
        <v>18</v>
      </c>
      <c r="C9" s="10">
        <v>1220</v>
      </c>
      <c r="D9" s="14">
        <v>2550</v>
      </c>
      <c r="E9" s="11">
        <v>1</v>
      </c>
      <c r="F9" s="12">
        <f t="shared" si="0"/>
        <v>151.19460000000001</v>
      </c>
      <c r="G9" s="13"/>
    </row>
    <row r="10" spans="1:24" s="5" customFormat="1" ht="24.95" customHeight="1">
      <c r="A10" s="10" t="s">
        <v>9</v>
      </c>
      <c r="B10" s="10">
        <v>18</v>
      </c>
      <c r="C10" s="10">
        <v>1200</v>
      </c>
      <c r="D10" s="10">
        <v>3000</v>
      </c>
      <c r="E10" s="11">
        <v>1</v>
      </c>
      <c r="F10" s="12">
        <f t="shared" si="0"/>
        <v>174.96</v>
      </c>
      <c r="G10" s="13"/>
    </row>
    <row r="11" spans="1:24" s="5" customFormat="1" ht="24.95" customHeight="1">
      <c r="A11" s="10" t="s">
        <v>9</v>
      </c>
      <c r="B11" s="10">
        <v>20</v>
      </c>
      <c r="C11" s="10">
        <v>1220</v>
      </c>
      <c r="D11" s="10">
        <v>3000</v>
      </c>
      <c r="E11" s="11">
        <v>6</v>
      </c>
      <c r="F11" s="12">
        <f t="shared" si="0"/>
        <v>1185.8399999999999</v>
      </c>
      <c r="G11" s="13" t="s">
        <v>10</v>
      </c>
    </row>
    <row r="12" spans="1:24" s="5" customFormat="1" ht="24.95" customHeight="1">
      <c r="A12" s="10" t="s">
        <v>9</v>
      </c>
      <c r="B12" s="10">
        <v>20</v>
      </c>
      <c r="C12" s="10">
        <v>1220</v>
      </c>
      <c r="D12" s="14">
        <v>2290</v>
      </c>
      <c r="E12" s="11">
        <v>1</v>
      </c>
      <c r="F12" s="12">
        <f t="shared" si="0"/>
        <v>150.86519999999999</v>
      </c>
      <c r="G12" s="13"/>
    </row>
    <row r="13" spans="1:24" s="5" customFormat="1" ht="24.95" customHeight="1">
      <c r="A13" s="10" t="s">
        <v>9</v>
      </c>
      <c r="B13" s="10">
        <v>22</v>
      </c>
      <c r="C13" s="10">
        <v>1220</v>
      </c>
      <c r="D13" s="38">
        <v>3000</v>
      </c>
      <c r="E13" s="11">
        <v>4</v>
      </c>
      <c r="F13" s="12">
        <f t="shared" si="0"/>
        <v>869.61599999999999</v>
      </c>
      <c r="G13" s="13"/>
    </row>
    <row r="14" spans="1:24" s="5" customFormat="1" ht="24.95" customHeight="1">
      <c r="A14" s="10" t="s">
        <v>9</v>
      </c>
      <c r="B14" s="10">
        <v>22</v>
      </c>
      <c r="C14" s="10">
        <v>1220</v>
      </c>
      <c r="D14" s="14">
        <v>2510</v>
      </c>
      <c r="E14" s="11">
        <v>1</v>
      </c>
      <c r="F14" s="12">
        <f t="shared" si="0"/>
        <v>181.89467999999999</v>
      </c>
      <c r="G14" s="13"/>
    </row>
    <row r="15" spans="1:24" s="5" customFormat="1" ht="24.95" customHeight="1">
      <c r="A15" s="10" t="s">
        <v>9</v>
      </c>
      <c r="B15" s="10">
        <v>25</v>
      </c>
      <c r="C15" s="10">
        <v>1220</v>
      </c>
      <c r="D15" s="10">
        <v>3000</v>
      </c>
      <c r="E15" s="11">
        <v>16</v>
      </c>
      <c r="F15" s="12">
        <f t="shared" si="0"/>
        <v>3952.8000000000006</v>
      </c>
      <c r="G15" s="13"/>
    </row>
    <row r="16" spans="1:24" s="5" customFormat="1" ht="24.95" customHeight="1">
      <c r="A16" s="10" t="s">
        <v>9</v>
      </c>
      <c r="B16" s="10">
        <v>25</v>
      </c>
      <c r="C16" s="10">
        <v>1220</v>
      </c>
      <c r="D16" s="14">
        <v>2980</v>
      </c>
      <c r="E16" s="11">
        <v>3</v>
      </c>
      <c r="F16" s="12">
        <f t="shared" si="0"/>
        <v>736.20900000000006</v>
      </c>
      <c r="G16" s="13"/>
    </row>
    <row r="17" spans="1:7" s="5" customFormat="1" ht="24.95" customHeight="1">
      <c r="A17" s="10" t="s">
        <v>9</v>
      </c>
      <c r="B17" s="10">
        <v>30</v>
      </c>
      <c r="C17" s="10">
        <v>1220</v>
      </c>
      <c r="D17" s="10">
        <v>3000</v>
      </c>
      <c r="E17" s="11">
        <v>10</v>
      </c>
      <c r="F17" s="12">
        <f t="shared" si="0"/>
        <v>2964.6</v>
      </c>
      <c r="G17" s="13"/>
    </row>
    <row r="18" spans="1:7" s="5" customFormat="1" ht="24.95" customHeight="1">
      <c r="A18" s="10" t="s">
        <v>9</v>
      </c>
      <c r="B18" s="10">
        <v>30</v>
      </c>
      <c r="C18" s="10">
        <v>1220</v>
      </c>
      <c r="D18" s="14">
        <v>2770</v>
      </c>
      <c r="E18" s="11">
        <v>1</v>
      </c>
      <c r="F18" s="12">
        <f t="shared" si="0"/>
        <v>273.73140000000001</v>
      </c>
      <c r="G18" s="13"/>
    </row>
    <row r="19" spans="1:7" s="5" customFormat="1" ht="24.95" customHeight="1">
      <c r="A19" s="10" t="s">
        <v>9</v>
      </c>
      <c r="B19" s="10">
        <v>30</v>
      </c>
      <c r="C19" s="10">
        <v>1220</v>
      </c>
      <c r="D19" s="14">
        <v>2900</v>
      </c>
      <c r="E19" s="11">
        <v>3</v>
      </c>
      <c r="F19" s="12">
        <f t="shared" si="0"/>
        <v>859.73399999999992</v>
      </c>
      <c r="G19" s="13"/>
    </row>
    <row r="20" spans="1:7" s="5" customFormat="1" ht="24.95" customHeight="1">
      <c r="A20" s="10" t="s">
        <v>9</v>
      </c>
      <c r="B20" s="10">
        <v>35</v>
      </c>
      <c r="C20" s="10">
        <v>1220</v>
      </c>
      <c r="D20" s="10">
        <v>3000</v>
      </c>
      <c r="E20" s="11">
        <v>7</v>
      </c>
      <c r="F20" s="12">
        <f t="shared" si="0"/>
        <v>2421.09</v>
      </c>
      <c r="G20" s="13"/>
    </row>
    <row r="21" spans="1:7" s="5" customFormat="1" ht="24.95" customHeight="1">
      <c r="A21" s="10" t="s">
        <v>9</v>
      </c>
      <c r="B21" s="10">
        <v>40</v>
      </c>
      <c r="C21" s="10">
        <v>1220</v>
      </c>
      <c r="D21" s="10">
        <v>3000</v>
      </c>
      <c r="E21" s="11">
        <v>17</v>
      </c>
      <c r="F21" s="12">
        <f t="shared" si="0"/>
        <v>6719.7599999999993</v>
      </c>
      <c r="G21" s="13"/>
    </row>
    <row r="22" spans="1:7" s="5" customFormat="1" ht="24.95" customHeight="1">
      <c r="A22" s="10" t="s">
        <v>9</v>
      </c>
      <c r="B22" s="10">
        <v>45</v>
      </c>
      <c r="C22" s="10">
        <v>1220</v>
      </c>
      <c r="D22" s="10">
        <v>3000</v>
      </c>
      <c r="E22" s="11">
        <v>9</v>
      </c>
      <c r="F22" s="12">
        <f t="shared" si="0"/>
        <v>4002.21</v>
      </c>
      <c r="G22" s="13"/>
    </row>
    <row r="23" spans="1:7" s="5" customFormat="1" ht="24.95" customHeight="1">
      <c r="A23" s="10" t="s">
        <v>9</v>
      </c>
      <c r="B23" s="10">
        <v>50</v>
      </c>
      <c r="C23" s="10">
        <v>1220</v>
      </c>
      <c r="D23" s="10">
        <v>3000</v>
      </c>
      <c r="E23" s="11">
        <v>19</v>
      </c>
      <c r="F23" s="12">
        <f t="shared" si="0"/>
        <v>9387.9000000000015</v>
      </c>
      <c r="G23" s="13"/>
    </row>
    <row r="24" spans="1:7" s="5" customFormat="1" ht="24.95" customHeight="1">
      <c r="A24" s="10" t="s">
        <v>9</v>
      </c>
      <c r="B24" s="10">
        <v>55</v>
      </c>
      <c r="C24" s="10">
        <v>1220</v>
      </c>
      <c r="D24" s="10">
        <v>3000</v>
      </c>
      <c r="E24" s="11">
        <v>7</v>
      </c>
      <c r="F24" s="12">
        <f t="shared" si="0"/>
        <v>3804.5699999999997</v>
      </c>
      <c r="G24" s="13"/>
    </row>
    <row r="25" spans="1:7" s="5" customFormat="1" ht="24.95" customHeight="1">
      <c r="A25" s="10" t="s">
        <v>9</v>
      </c>
      <c r="B25" s="10">
        <v>60</v>
      </c>
      <c r="C25" s="10">
        <v>1220</v>
      </c>
      <c r="D25" s="10">
        <v>3000</v>
      </c>
      <c r="E25" s="11">
        <v>2</v>
      </c>
      <c r="F25" s="15">
        <f t="shared" si="0"/>
        <v>1185.8399999999999</v>
      </c>
      <c r="G25" s="16"/>
    </row>
    <row r="26" spans="1:7" s="5" customFormat="1" ht="24.95" customHeight="1">
      <c r="A26" s="10" t="s">
        <v>9</v>
      </c>
      <c r="B26" s="10">
        <v>65</v>
      </c>
      <c r="C26" s="10">
        <v>1220</v>
      </c>
      <c r="D26" s="10">
        <v>3000</v>
      </c>
      <c r="E26" s="11">
        <v>3</v>
      </c>
      <c r="F26" s="15">
        <f t="shared" si="0"/>
        <v>1926.9900000000002</v>
      </c>
      <c r="G26" s="16"/>
    </row>
    <row r="27" spans="1:7" s="5" customFormat="1" ht="24.95" customHeight="1">
      <c r="A27" s="10" t="s">
        <v>9</v>
      </c>
      <c r="B27" s="10">
        <v>75</v>
      </c>
      <c r="C27" s="10">
        <v>1220</v>
      </c>
      <c r="D27" s="14">
        <v>2870</v>
      </c>
      <c r="E27" s="11">
        <v>1</v>
      </c>
      <c r="F27" s="15">
        <f t="shared" si="0"/>
        <v>709.0335</v>
      </c>
      <c r="G27" s="16"/>
    </row>
    <row r="28" spans="1:7" s="5" customFormat="1" ht="24.95" customHeight="1">
      <c r="A28" s="10" t="s">
        <v>9</v>
      </c>
      <c r="B28" s="10">
        <v>85</v>
      </c>
      <c r="C28" s="10">
        <v>1220</v>
      </c>
      <c r="D28" s="10">
        <v>3000</v>
      </c>
      <c r="E28" s="11">
        <v>5</v>
      </c>
      <c r="F28" s="15">
        <f t="shared" si="0"/>
        <v>4199.8500000000004</v>
      </c>
      <c r="G28" s="17"/>
    </row>
    <row r="29" spans="1:7" s="5" customFormat="1" ht="24.95" customHeight="1">
      <c r="A29" s="10" t="s">
        <v>9</v>
      </c>
      <c r="B29" s="10">
        <v>85</v>
      </c>
      <c r="C29" s="10">
        <v>1220</v>
      </c>
      <c r="D29" s="14">
        <v>2950</v>
      </c>
      <c r="E29" s="11">
        <v>1</v>
      </c>
      <c r="F29" s="15">
        <f t="shared" si="0"/>
        <v>825.97050000000002</v>
      </c>
      <c r="G29" s="17"/>
    </row>
    <row r="30" spans="1:7" s="5" customFormat="1" ht="24.95" customHeight="1">
      <c r="A30" s="10" t="s">
        <v>9</v>
      </c>
      <c r="B30" s="10">
        <v>95</v>
      </c>
      <c r="C30" s="10">
        <v>1220</v>
      </c>
      <c r="D30" s="10">
        <v>3000</v>
      </c>
      <c r="E30" s="11">
        <v>1</v>
      </c>
      <c r="F30" s="15">
        <f t="shared" si="0"/>
        <v>938.79000000000008</v>
      </c>
      <c r="G30" s="17"/>
    </row>
    <row r="31" spans="1:7" s="5" customFormat="1" ht="24.95" customHeight="1">
      <c r="A31" s="10" t="s">
        <v>9</v>
      </c>
      <c r="B31" s="10">
        <v>95</v>
      </c>
      <c r="C31" s="10">
        <v>1200</v>
      </c>
      <c r="D31" s="10">
        <v>3000</v>
      </c>
      <c r="E31" s="11">
        <v>1</v>
      </c>
      <c r="F31" s="15">
        <f t="shared" si="0"/>
        <v>923.40000000000009</v>
      </c>
      <c r="G31" s="17"/>
    </row>
    <row r="32" spans="1:7" ht="24.95" customHeight="1">
      <c r="A32" s="18" t="s">
        <v>9</v>
      </c>
      <c r="B32" s="18">
        <v>12</v>
      </c>
      <c r="C32" s="18">
        <v>1220</v>
      </c>
      <c r="D32" s="18">
        <v>3000</v>
      </c>
      <c r="E32" s="19">
        <v>4</v>
      </c>
      <c r="F32" s="20">
        <f t="shared" si="0"/>
        <v>474.33600000000007</v>
      </c>
      <c r="G32" s="21" t="s">
        <v>11</v>
      </c>
    </row>
    <row r="33" spans="1:24" ht="24.95" customHeight="1">
      <c r="A33" s="18" t="s">
        <v>9</v>
      </c>
      <c r="B33" s="18">
        <v>16</v>
      </c>
      <c r="C33" s="18">
        <v>1220</v>
      </c>
      <c r="D33" s="18">
        <v>3000</v>
      </c>
      <c r="E33" s="19">
        <v>4</v>
      </c>
      <c r="F33" s="20">
        <f t="shared" si="0"/>
        <v>632.44799999999998</v>
      </c>
      <c r="G33" s="21" t="s">
        <v>12</v>
      </c>
    </row>
    <row r="34" spans="1:24" ht="24.95" customHeight="1">
      <c r="A34" s="18" t="s">
        <v>9</v>
      </c>
      <c r="B34" s="18">
        <v>16</v>
      </c>
      <c r="C34" s="18">
        <v>1220</v>
      </c>
      <c r="D34" s="18">
        <v>2910</v>
      </c>
      <c r="E34" s="19">
        <v>2</v>
      </c>
      <c r="F34" s="20">
        <f t="shared" si="0"/>
        <v>306.73728</v>
      </c>
      <c r="G34" s="21" t="s">
        <v>12</v>
      </c>
    </row>
    <row r="35" spans="1:24" s="5" customFormat="1" ht="24.95" customHeight="1">
      <c r="A35" s="18" t="s">
        <v>13</v>
      </c>
      <c r="B35" s="18">
        <v>10</v>
      </c>
      <c r="C35" s="18">
        <v>1220</v>
      </c>
      <c r="D35" s="22">
        <v>2600</v>
      </c>
      <c r="E35" s="19">
        <v>2</v>
      </c>
      <c r="F35" s="20">
        <f t="shared" si="0"/>
        <v>171.28800000000001</v>
      </c>
      <c r="G35" s="21" t="s">
        <v>12</v>
      </c>
      <c r="W35" s="1"/>
      <c r="X35" s="1"/>
    </row>
    <row r="36" spans="1:24" s="5" customFormat="1" ht="24.95" customHeight="1">
      <c r="A36" s="18" t="s">
        <v>13</v>
      </c>
      <c r="B36" s="18">
        <v>10</v>
      </c>
      <c r="C36" s="18">
        <v>1220</v>
      </c>
      <c r="D36" s="18">
        <v>3000</v>
      </c>
      <c r="E36" s="19">
        <v>11</v>
      </c>
      <c r="F36" s="20">
        <f t="shared" si="0"/>
        <v>1087.02</v>
      </c>
      <c r="G36" s="21" t="s">
        <v>12</v>
      </c>
      <c r="W36" s="1"/>
      <c r="X36" s="1"/>
    </row>
  </sheetData>
  <autoFilter ref="A3:G36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42"/>
  <sheetViews>
    <sheetView workbookViewId="0">
      <pane ySplit="3" topLeftCell="A4" activePane="bottomLeft" state="frozen"/>
      <selection pane="bottomLeft" activeCell="H19" sqref="H19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1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 t="s">
        <v>9</v>
      </c>
      <c r="B4" s="23">
        <v>8</v>
      </c>
      <c r="C4" s="23">
        <v>1220</v>
      </c>
      <c r="D4" s="17">
        <v>2500</v>
      </c>
      <c r="E4" s="17">
        <v>9</v>
      </c>
      <c r="F4" s="15">
        <f t="shared" ref="F4:F34" si="0">B4*C4*D4*2.7/1000000*E4</f>
        <v>592.92000000000007</v>
      </c>
      <c r="G4" s="16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3000</v>
      </c>
      <c r="E5" s="17">
        <v>1</v>
      </c>
      <c r="F5" s="12">
        <f t="shared" si="0"/>
        <v>98.82</v>
      </c>
      <c r="G5" s="13"/>
    </row>
    <row r="6" spans="1:24" s="5" customFormat="1" ht="25.9" customHeight="1">
      <c r="A6" s="23" t="s">
        <v>9</v>
      </c>
      <c r="B6" s="23">
        <v>10</v>
      </c>
      <c r="C6" s="23">
        <v>1010</v>
      </c>
      <c r="D6" s="17">
        <v>3000</v>
      </c>
      <c r="E6" s="17">
        <v>6</v>
      </c>
      <c r="F6" s="15">
        <f t="shared" si="0"/>
        <v>490.86</v>
      </c>
      <c r="G6" s="16"/>
    </row>
    <row r="7" spans="1:24" s="5" customFormat="1" ht="25.9" customHeight="1">
      <c r="A7" s="24" t="s">
        <v>9</v>
      </c>
      <c r="B7" s="24">
        <v>18</v>
      </c>
      <c r="C7" s="24">
        <v>1220</v>
      </c>
      <c r="D7" s="13">
        <v>3000</v>
      </c>
      <c r="E7" s="17">
        <v>3</v>
      </c>
      <c r="F7" s="12">
        <f t="shared" si="0"/>
        <v>533.62800000000004</v>
      </c>
      <c r="G7" s="13"/>
    </row>
    <row r="8" spans="1:24" s="5" customFormat="1" ht="25.9" customHeight="1">
      <c r="A8" s="24" t="s">
        <v>9</v>
      </c>
      <c r="B8" s="24">
        <v>20</v>
      </c>
      <c r="C8" s="24">
        <v>1220</v>
      </c>
      <c r="D8" s="13">
        <v>3000</v>
      </c>
      <c r="E8" s="17">
        <v>10</v>
      </c>
      <c r="F8" s="12">
        <f t="shared" si="0"/>
        <v>1976.3999999999999</v>
      </c>
      <c r="G8" s="13"/>
    </row>
    <row r="9" spans="1:24" s="5" customFormat="1" ht="25.9" customHeight="1">
      <c r="A9" s="23" t="s">
        <v>9</v>
      </c>
      <c r="B9" s="23">
        <v>22</v>
      </c>
      <c r="C9" s="23">
        <v>1220</v>
      </c>
      <c r="D9" s="17">
        <v>3000</v>
      </c>
      <c r="E9" s="17">
        <v>8</v>
      </c>
      <c r="F9" s="15">
        <f t="shared" si="0"/>
        <v>1739.232</v>
      </c>
      <c r="G9" s="16" t="s">
        <v>16</v>
      </c>
    </row>
    <row r="10" spans="1:24" s="5" customFormat="1" ht="25.9" customHeight="1">
      <c r="A10" s="24" t="s">
        <v>9</v>
      </c>
      <c r="B10" s="24">
        <v>25</v>
      </c>
      <c r="C10" s="24">
        <v>1220</v>
      </c>
      <c r="D10" s="13">
        <v>3000</v>
      </c>
      <c r="E10" s="17">
        <v>7</v>
      </c>
      <c r="F10" s="12">
        <f t="shared" si="0"/>
        <v>1729.3500000000004</v>
      </c>
      <c r="G10" s="13"/>
    </row>
    <row r="11" spans="1:24" s="5" customFormat="1" ht="25.9" customHeight="1">
      <c r="A11" s="23" t="s">
        <v>9</v>
      </c>
      <c r="B11" s="23">
        <v>25</v>
      </c>
      <c r="C11" s="23">
        <v>1220</v>
      </c>
      <c r="D11" s="17">
        <v>2990</v>
      </c>
      <c r="E11" s="17">
        <v>2</v>
      </c>
      <c r="F11" s="15">
        <f t="shared" si="0"/>
        <v>492.45300000000003</v>
      </c>
      <c r="G11" s="16"/>
    </row>
    <row r="12" spans="1:24" s="5" customFormat="1" ht="25.9" customHeight="1">
      <c r="A12" s="24" t="s">
        <v>9</v>
      </c>
      <c r="B12" s="24">
        <v>30</v>
      </c>
      <c r="C12" s="24">
        <v>1220</v>
      </c>
      <c r="D12" s="13">
        <v>2900</v>
      </c>
      <c r="E12" s="17">
        <v>2</v>
      </c>
      <c r="F12" s="12">
        <f t="shared" si="0"/>
        <v>573.15599999999995</v>
      </c>
      <c r="G12" s="13"/>
    </row>
    <row r="13" spans="1:24" s="5" customFormat="1" ht="25.9" customHeight="1">
      <c r="A13" s="24" t="s">
        <v>9</v>
      </c>
      <c r="B13" s="24">
        <v>35</v>
      </c>
      <c r="C13" s="24">
        <v>1220</v>
      </c>
      <c r="D13" s="13">
        <v>3000</v>
      </c>
      <c r="E13" s="17">
        <v>10</v>
      </c>
      <c r="F13" s="12">
        <f t="shared" si="0"/>
        <v>3458.7</v>
      </c>
      <c r="G13" s="13"/>
    </row>
    <row r="14" spans="1:24" s="5" customFormat="1" ht="25.9" customHeight="1">
      <c r="A14" s="24" t="s">
        <v>9</v>
      </c>
      <c r="B14" s="24">
        <v>40</v>
      </c>
      <c r="C14" s="24">
        <v>1220</v>
      </c>
      <c r="D14" s="13">
        <v>3000</v>
      </c>
      <c r="E14" s="17">
        <v>4</v>
      </c>
      <c r="F14" s="12">
        <f t="shared" si="0"/>
        <v>1581.12</v>
      </c>
      <c r="G14" s="13"/>
    </row>
    <row r="15" spans="1:24" s="5" customFormat="1" ht="25.9" customHeight="1">
      <c r="A15" s="23" t="s">
        <v>9</v>
      </c>
      <c r="B15" s="23">
        <v>40</v>
      </c>
      <c r="C15" s="23">
        <v>1210</v>
      </c>
      <c r="D15" s="17">
        <v>3000</v>
      </c>
      <c r="E15" s="17">
        <v>1</v>
      </c>
      <c r="F15" s="15">
        <f t="shared" si="0"/>
        <v>392.04</v>
      </c>
      <c r="G15" s="16"/>
    </row>
    <row r="16" spans="1:24" s="5" customFormat="1" ht="25.9" customHeight="1">
      <c r="A16" s="23" t="s">
        <v>9</v>
      </c>
      <c r="B16" s="24">
        <v>42</v>
      </c>
      <c r="C16" s="24">
        <v>1200</v>
      </c>
      <c r="D16" s="13">
        <v>2500</v>
      </c>
      <c r="E16" s="24">
        <v>3</v>
      </c>
      <c r="F16" s="25">
        <f t="shared" si="0"/>
        <v>1020.5999999999999</v>
      </c>
      <c r="G16" s="13"/>
    </row>
    <row r="17" spans="1:7" s="5" customFormat="1" ht="25.9" customHeight="1">
      <c r="A17" s="24" t="s">
        <v>9</v>
      </c>
      <c r="B17" s="24">
        <v>45</v>
      </c>
      <c r="C17" s="24">
        <v>1220</v>
      </c>
      <c r="D17" s="13">
        <v>3000</v>
      </c>
      <c r="E17" s="17">
        <v>6</v>
      </c>
      <c r="F17" s="12">
        <f t="shared" si="0"/>
        <v>2668.14</v>
      </c>
      <c r="G17" s="13"/>
    </row>
    <row r="18" spans="1:7" s="5" customFormat="1" ht="25.9" customHeight="1">
      <c r="A18" s="23" t="s">
        <v>9</v>
      </c>
      <c r="B18" s="23">
        <v>54</v>
      </c>
      <c r="C18" s="23">
        <v>1220</v>
      </c>
      <c r="D18" s="17">
        <v>3000</v>
      </c>
      <c r="E18" s="17">
        <v>1</v>
      </c>
      <c r="F18" s="15">
        <f t="shared" si="0"/>
        <v>533.62800000000004</v>
      </c>
      <c r="G18" s="16"/>
    </row>
    <row r="19" spans="1:7" s="5" customFormat="1" ht="25.9" customHeight="1">
      <c r="A19" s="24" t="s">
        <v>9</v>
      </c>
      <c r="B19" s="24">
        <v>60</v>
      </c>
      <c r="C19" s="24">
        <v>1220</v>
      </c>
      <c r="D19" s="13">
        <v>3000</v>
      </c>
      <c r="E19" s="17">
        <v>3</v>
      </c>
      <c r="F19" s="12">
        <f t="shared" si="0"/>
        <v>1778.7599999999998</v>
      </c>
      <c r="G19" s="13" t="s">
        <v>16</v>
      </c>
    </row>
    <row r="20" spans="1:7" s="5" customFormat="1" ht="25.9" customHeight="1">
      <c r="A20" s="24" t="s">
        <v>9</v>
      </c>
      <c r="B20" s="24">
        <v>65</v>
      </c>
      <c r="C20" s="24">
        <v>1220</v>
      </c>
      <c r="D20" s="13">
        <v>2900</v>
      </c>
      <c r="E20" s="17">
        <v>1</v>
      </c>
      <c r="F20" s="12">
        <f t="shared" si="0"/>
        <v>620.91899999999998</v>
      </c>
      <c r="G20" s="13"/>
    </row>
    <row r="21" spans="1:7" s="5" customFormat="1" ht="25.9" customHeight="1">
      <c r="A21" s="24" t="s">
        <v>9</v>
      </c>
      <c r="B21" s="24">
        <v>75</v>
      </c>
      <c r="C21" s="24">
        <v>1220</v>
      </c>
      <c r="D21" s="13">
        <v>3000</v>
      </c>
      <c r="E21" s="17">
        <v>1</v>
      </c>
      <c r="F21" s="12">
        <f t="shared" si="0"/>
        <v>741.15</v>
      </c>
      <c r="G21" s="13"/>
    </row>
    <row r="22" spans="1:7" s="5" customFormat="1" ht="25.9" customHeight="1">
      <c r="A22" s="24" t="s">
        <v>9</v>
      </c>
      <c r="B22" s="24">
        <v>80</v>
      </c>
      <c r="C22" s="24">
        <v>1220</v>
      </c>
      <c r="D22" s="13">
        <v>2880</v>
      </c>
      <c r="E22" s="17">
        <v>1</v>
      </c>
      <c r="F22" s="12">
        <f t="shared" si="0"/>
        <v>758.93759999999997</v>
      </c>
      <c r="G22" s="13"/>
    </row>
    <row r="23" spans="1:7" s="5" customFormat="1" ht="25.9" customHeight="1">
      <c r="A23" s="24" t="s">
        <v>9</v>
      </c>
      <c r="B23" s="24">
        <v>80</v>
      </c>
      <c r="C23" s="24">
        <v>1220</v>
      </c>
      <c r="D23" s="13">
        <v>3000</v>
      </c>
      <c r="E23" s="17">
        <v>1</v>
      </c>
      <c r="F23" s="12">
        <f t="shared" si="0"/>
        <v>790.56</v>
      </c>
      <c r="G23" s="13"/>
    </row>
    <row r="24" spans="1:7" s="5" customFormat="1" ht="25.9" customHeight="1">
      <c r="A24" s="24" t="s">
        <v>9</v>
      </c>
      <c r="B24" s="24">
        <v>85</v>
      </c>
      <c r="C24" s="24">
        <v>1220</v>
      </c>
      <c r="D24" s="13">
        <v>3000</v>
      </c>
      <c r="E24" s="17">
        <v>2</v>
      </c>
      <c r="F24" s="12">
        <f t="shared" si="0"/>
        <v>1679.94</v>
      </c>
      <c r="G24" s="13"/>
    </row>
    <row r="25" spans="1:7" s="5" customFormat="1" ht="25.9" customHeight="1">
      <c r="A25" s="23" t="s">
        <v>9</v>
      </c>
      <c r="B25" s="23">
        <v>90</v>
      </c>
      <c r="C25" s="23">
        <v>1220</v>
      </c>
      <c r="D25" s="17">
        <v>3000</v>
      </c>
      <c r="E25" s="17">
        <v>2</v>
      </c>
      <c r="F25" s="15">
        <f t="shared" si="0"/>
        <v>1778.76</v>
      </c>
      <c r="G25" s="16"/>
    </row>
    <row r="26" spans="1:7" s="5" customFormat="1" ht="25.9" customHeight="1">
      <c r="A26" s="24" t="s">
        <v>9</v>
      </c>
      <c r="B26" s="24">
        <v>95</v>
      </c>
      <c r="C26" s="24">
        <v>1220</v>
      </c>
      <c r="D26" s="13">
        <v>3000</v>
      </c>
      <c r="E26" s="17">
        <v>2</v>
      </c>
      <c r="F26" s="12">
        <f t="shared" si="0"/>
        <v>1877.5800000000002</v>
      </c>
      <c r="G26" s="13"/>
    </row>
    <row r="27" spans="1:7" s="5" customFormat="1" ht="25.9" customHeight="1">
      <c r="A27" s="24" t="s">
        <v>9</v>
      </c>
      <c r="B27" s="24">
        <v>100</v>
      </c>
      <c r="C27" s="24">
        <v>1220</v>
      </c>
      <c r="D27" s="13">
        <v>3000</v>
      </c>
      <c r="E27" s="17">
        <v>2</v>
      </c>
      <c r="F27" s="12">
        <f t="shared" si="0"/>
        <v>1976.4000000000003</v>
      </c>
      <c r="G27" s="13"/>
    </row>
    <row r="28" spans="1:7" s="5" customFormat="1" ht="25.9" customHeight="1">
      <c r="A28" s="24" t="s">
        <v>9</v>
      </c>
      <c r="B28" s="24">
        <v>120</v>
      </c>
      <c r="C28" s="24">
        <v>1220</v>
      </c>
      <c r="D28" s="13">
        <v>3000</v>
      </c>
      <c r="E28" s="17">
        <v>2</v>
      </c>
      <c r="F28" s="12">
        <f t="shared" si="0"/>
        <v>2371.6799999999998</v>
      </c>
      <c r="G28" s="13"/>
    </row>
    <row r="29" spans="1:7" s="5" customFormat="1" ht="25.9" customHeight="1">
      <c r="A29" s="23" t="s">
        <v>9</v>
      </c>
      <c r="B29" s="23">
        <v>155</v>
      </c>
      <c r="C29" s="23">
        <v>1100</v>
      </c>
      <c r="D29" s="17">
        <v>2100</v>
      </c>
      <c r="E29" s="17">
        <v>1</v>
      </c>
      <c r="F29" s="15">
        <f t="shared" si="0"/>
        <v>966.73500000000013</v>
      </c>
      <c r="G29" s="16"/>
    </row>
    <row r="30" spans="1:7" s="5" customFormat="1" ht="25.9" customHeight="1">
      <c r="A30" s="26" t="s">
        <v>17</v>
      </c>
      <c r="B30" s="26">
        <v>10</v>
      </c>
      <c r="C30" s="26">
        <v>1210</v>
      </c>
      <c r="D30" s="27">
        <v>2000</v>
      </c>
      <c r="E30" s="27">
        <v>4</v>
      </c>
      <c r="F30" s="20">
        <f t="shared" si="0"/>
        <v>261.36</v>
      </c>
      <c r="G30" s="27" t="s">
        <v>18</v>
      </c>
    </row>
    <row r="31" spans="1:7" s="5" customFormat="1" ht="25.9" customHeight="1">
      <c r="A31" s="26" t="s">
        <v>17</v>
      </c>
      <c r="B31" s="26">
        <v>20</v>
      </c>
      <c r="C31" s="26">
        <v>1210</v>
      </c>
      <c r="D31" s="27">
        <v>2550</v>
      </c>
      <c r="E31" s="27">
        <v>2</v>
      </c>
      <c r="F31" s="20">
        <f t="shared" si="0"/>
        <v>333.23399999999998</v>
      </c>
      <c r="G31" s="27" t="s">
        <v>18</v>
      </c>
    </row>
    <row r="32" spans="1:7" s="5" customFormat="1" ht="25.9" customHeight="1">
      <c r="A32" s="26" t="s">
        <v>17</v>
      </c>
      <c r="B32" s="26">
        <v>20</v>
      </c>
      <c r="C32" s="26">
        <v>1210</v>
      </c>
      <c r="D32" s="27">
        <v>2650</v>
      </c>
      <c r="E32" s="27">
        <v>2</v>
      </c>
      <c r="F32" s="20">
        <f t="shared" si="0"/>
        <v>346.30200000000002</v>
      </c>
      <c r="G32" s="27" t="s">
        <v>18</v>
      </c>
    </row>
    <row r="33" spans="1:7" s="5" customFormat="1" ht="25.9" customHeight="1">
      <c r="A33" s="26" t="s">
        <v>17</v>
      </c>
      <c r="B33" s="26">
        <v>30</v>
      </c>
      <c r="C33" s="26">
        <v>1210</v>
      </c>
      <c r="D33" s="27">
        <v>2970</v>
      </c>
      <c r="E33" s="27">
        <v>2</v>
      </c>
      <c r="F33" s="20">
        <f t="shared" si="0"/>
        <v>582.17939999999999</v>
      </c>
      <c r="G33" s="27" t="s">
        <v>18</v>
      </c>
    </row>
    <row r="34" spans="1:7" s="5" customFormat="1" ht="25.9" customHeight="1">
      <c r="A34" s="26" t="s">
        <v>17</v>
      </c>
      <c r="B34" s="26">
        <v>30</v>
      </c>
      <c r="C34" s="26">
        <v>1190</v>
      </c>
      <c r="D34" s="27">
        <v>2970</v>
      </c>
      <c r="E34" s="27">
        <v>2</v>
      </c>
      <c r="F34" s="20">
        <f t="shared" si="0"/>
        <v>572.5566</v>
      </c>
      <c r="G34" s="27" t="s">
        <v>18</v>
      </c>
    </row>
    <row r="35" spans="1:7" s="5" customFormat="1" ht="25.9" customHeight="1">
      <c r="A35" s="28"/>
      <c r="B35" s="28"/>
      <c r="C35" s="28"/>
      <c r="D35" s="29"/>
      <c r="E35" s="28"/>
      <c r="F35" s="30"/>
      <c r="G35" s="29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 t="s">
        <v>19</v>
      </c>
      <c r="B42" s="28"/>
      <c r="C42" s="28"/>
      <c r="D42" s="29"/>
      <c r="E42" s="28"/>
      <c r="F42" s="30">
        <f>SUM(F4:F41)</f>
        <v>35318.100600000012</v>
      </c>
      <c r="G42" s="29"/>
    </row>
  </sheetData>
  <autoFilter ref="A3:G34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V47"/>
  <sheetViews>
    <sheetView workbookViewId="0">
      <pane ySplit="3" topLeftCell="A4" activePane="bottomLeft" state="frozen"/>
      <selection pane="bottomLeft" activeCell="H19" sqref="H19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29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39" si="0">B4*C4*D4*2.7/1000000*E4</f>
        <v>98.82</v>
      </c>
      <c r="G4" s="13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2500</v>
      </c>
      <c r="E5" s="17">
        <v>2</v>
      </c>
      <c r="F5" s="12">
        <f t="shared" si="0"/>
        <v>164.7</v>
      </c>
      <c r="G5" s="13"/>
    </row>
    <row r="6" spans="1:24" s="5" customFormat="1" ht="25.9" customHeight="1">
      <c r="A6" s="24" t="s">
        <v>9</v>
      </c>
      <c r="B6" s="24">
        <v>10</v>
      </c>
      <c r="C6" s="24">
        <v>1220</v>
      </c>
      <c r="D6" s="13">
        <v>2980</v>
      </c>
      <c r="E6" s="17">
        <v>1</v>
      </c>
      <c r="F6" s="12">
        <f t="shared" si="0"/>
        <v>98.161199999999994</v>
      </c>
      <c r="G6" s="13"/>
    </row>
    <row r="7" spans="1:24" s="5" customFormat="1" ht="25.9" customHeight="1">
      <c r="A7" s="23" t="s">
        <v>9</v>
      </c>
      <c r="B7" s="23">
        <v>10</v>
      </c>
      <c r="C7" s="23">
        <v>1010</v>
      </c>
      <c r="D7" s="17">
        <v>3000</v>
      </c>
      <c r="E7" s="17">
        <v>6</v>
      </c>
      <c r="F7" s="15">
        <f t="shared" si="0"/>
        <v>490.86</v>
      </c>
      <c r="G7" s="16"/>
    </row>
    <row r="8" spans="1:24" s="5" customFormat="1" ht="25.9" customHeight="1">
      <c r="A8" s="23" t="s">
        <v>9</v>
      </c>
      <c r="B8" s="23">
        <v>12</v>
      </c>
      <c r="C8" s="23">
        <v>1220</v>
      </c>
      <c r="D8" s="36">
        <v>2570</v>
      </c>
      <c r="E8" s="17">
        <v>1</v>
      </c>
      <c r="F8" s="15">
        <f t="shared" si="0"/>
        <v>101.58696</v>
      </c>
      <c r="G8" s="16"/>
    </row>
    <row r="9" spans="1:24" s="5" customFormat="1" ht="25.9" customHeight="1">
      <c r="A9" s="23" t="s">
        <v>9</v>
      </c>
      <c r="B9" s="23">
        <v>12</v>
      </c>
      <c r="C9" s="23">
        <v>1220</v>
      </c>
      <c r="D9" s="17">
        <v>3000</v>
      </c>
      <c r="E9" s="17">
        <v>7</v>
      </c>
      <c r="F9" s="15">
        <f t="shared" si="0"/>
        <v>830.08800000000008</v>
      </c>
      <c r="G9" s="16"/>
    </row>
    <row r="10" spans="1:24" s="5" customFormat="1" ht="25.9" customHeight="1">
      <c r="A10" s="24" t="s">
        <v>9</v>
      </c>
      <c r="B10" s="24">
        <v>18</v>
      </c>
      <c r="C10" s="24">
        <v>1220</v>
      </c>
      <c r="D10" s="13">
        <v>3000</v>
      </c>
      <c r="E10" s="17">
        <v>3</v>
      </c>
      <c r="F10" s="12">
        <f t="shared" si="0"/>
        <v>533.62800000000004</v>
      </c>
      <c r="G10" s="13"/>
    </row>
    <row r="11" spans="1:24" s="5" customFormat="1" ht="25.9" customHeight="1">
      <c r="A11" s="24" t="s">
        <v>9</v>
      </c>
      <c r="B11" s="24">
        <v>20</v>
      </c>
      <c r="C11" s="24">
        <v>1220</v>
      </c>
      <c r="D11" s="13">
        <v>3000</v>
      </c>
      <c r="E11" s="17">
        <v>4</v>
      </c>
      <c r="F11" s="12">
        <f t="shared" si="0"/>
        <v>790.56</v>
      </c>
      <c r="G11" s="13"/>
    </row>
    <row r="12" spans="1:24" s="5" customFormat="1" ht="24.95" customHeight="1">
      <c r="A12" s="10" t="s">
        <v>9</v>
      </c>
      <c r="B12" s="10">
        <v>20</v>
      </c>
      <c r="C12" s="10">
        <v>1220</v>
      </c>
      <c r="D12" s="10">
        <v>3000</v>
      </c>
      <c r="E12" s="11">
        <v>1</v>
      </c>
      <c r="F12" s="12">
        <f t="shared" si="0"/>
        <v>197.64</v>
      </c>
      <c r="G12" s="13" t="s">
        <v>26</v>
      </c>
    </row>
    <row r="13" spans="1:24" s="5" customFormat="1" ht="25.9" customHeight="1">
      <c r="A13" s="23" t="s">
        <v>9</v>
      </c>
      <c r="B13" s="23">
        <v>22</v>
      </c>
      <c r="C13" s="23">
        <v>1220</v>
      </c>
      <c r="D13" s="17">
        <v>3000</v>
      </c>
      <c r="E13" s="17">
        <v>8</v>
      </c>
      <c r="F13" s="15">
        <f t="shared" si="0"/>
        <v>1739.232</v>
      </c>
      <c r="G13" s="16" t="s">
        <v>30</v>
      </c>
    </row>
    <row r="14" spans="1:24" s="5" customFormat="1" ht="25.9" customHeight="1">
      <c r="A14" s="23" t="s">
        <v>9</v>
      </c>
      <c r="B14" s="23">
        <v>25</v>
      </c>
      <c r="C14" s="23">
        <v>1220</v>
      </c>
      <c r="D14" s="36">
        <v>2990</v>
      </c>
      <c r="E14" s="17">
        <v>2</v>
      </c>
      <c r="F14" s="15">
        <f t="shared" si="0"/>
        <v>492.45300000000003</v>
      </c>
      <c r="G14" s="16"/>
    </row>
    <row r="15" spans="1:24" s="5" customFormat="1" ht="24.95" customHeight="1">
      <c r="A15" s="10" t="s">
        <v>9</v>
      </c>
      <c r="B15" s="10">
        <v>30</v>
      </c>
      <c r="C15" s="10">
        <v>1220</v>
      </c>
      <c r="D15" s="10">
        <v>3000</v>
      </c>
      <c r="E15" s="11">
        <f>7+2</f>
        <v>9</v>
      </c>
      <c r="F15" s="12">
        <f t="shared" si="0"/>
        <v>2668.14</v>
      </c>
      <c r="G15" s="13" t="s">
        <v>27</v>
      </c>
    </row>
    <row r="16" spans="1:24" s="5" customFormat="1" ht="25.9" customHeight="1">
      <c r="A16" s="23" t="s">
        <v>9</v>
      </c>
      <c r="B16" s="23">
        <v>30</v>
      </c>
      <c r="C16" s="23">
        <v>1220</v>
      </c>
      <c r="D16" s="36">
        <v>3020</v>
      </c>
      <c r="E16" s="17">
        <v>1</v>
      </c>
      <c r="F16" s="15">
        <f t="shared" si="0"/>
        <v>298.43639999999999</v>
      </c>
      <c r="G16" s="16"/>
    </row>
    <row r="17" spans="1:7" s="5" customFormat="1" ht="25.9" customHeight="1">
      <c r="A17" s="24" t="s">
        <v>9</v>
      </c>
      <c r="B17" s="24">
        <v>30</v>
      </c>
      <c r="C17" s="24">
        <v>1220</v>
      </c>
      <c r="D17" s="37">
        <v>2900</v>
      </c>
      <c r="E17" s="17">
        <v>1</v>
      </c>
      <c r="F17" s="12">
        <f t="shared" si="0"/>
        <v>286.57799999999997</v>
      </c>
      <c r="G17" s="13"/>
    </row>
    <row r="18" spans="1:7" s="5" customFormat="1" ht="25.9" customHeight="1">
      <c r="A18" s="24" t="s">
        <v>9</v>
      </c>
      <c r="B18" s="24">
        <v>35</v>
      </c>
      <c r="C18" s="24">
        <v>1220</v>
      </c>
      <c r="D18" s="13">
        <v>3000</v>
      </c>
      <c r="E18" s="17">
        <v>1</v>
      </c>
      <c r="F18" s="12">
        <f t="shared" si="0"/>
        <v>345.87</v>
      </c>
      <c r="G18" s="13"/>
    </row>
    <row r="19" spans="1:7" s="5" customFormat="1" ht="25.9" customHeight="1">
      <c r="A19" s="23" t="s">
        <v>9</v>
      </c>
      <c r="B19" s="23">
        <v>40</v>
      </c>
      <c r="C19" s="23">
        <v>1210</v>
      </c>
      <c r="D19" s="17">
        <v>3000</v>
      </c>
      <c r="E19" s="17">
        <v>1</v>
      </c>
      <c r="F19" s="15">
        <f t="shared" si="0"/>
        <v>392.04</v>
      </c>
      <c r="G19" s="16"/>
    </row>
    <row r="20" spans="1:7" s="5" customFormat="1" ht="25.9" customHeight="1">
      <c r="A20" s="23" t="s">
        <v>9</v>
      </c>
      <c r="B20" s="24">
        <v>42</v>
      </c>
      <c r="C20" s="24">
        <v>1200</v>
      </c>
      <c r="D20" s="37">
        <v>2500</v>
      </c>
      <c r="E20" s="24">
        <v>3</v>
      </c>
      <c r="F20" s="25">
        <f t="shared" si="0"/>
        <v>1020.5999999999999</v>
      </c>
      <c r="G20" s="13"/>
    </row>
    <row r="21" spans="1:7" s="5" customFormat="1" ht="25.9" customHeight="1">
      <c r="A21" s="24" t="s">
        <v>9</v>
      </c>
      <c r="B21" s="24">
        <v>45</v>
      </c>
      <c r="C21" s="24">
        <v>1220</v>
      </c>
      <c r="D21" s="13">
        <v>3000</v>
      </c>
      <c r="E21" s="17">
        <v>3</v>
      </c>
      <c r="F21" s="12">
        <f t="shared" si="0"/>
        <v>1334.07</v>
      </c>
      <c r="G21" s="13"/>
    </row>
    <row r="22" spans="1:7" s="5" customFormat="1" ht="25.9" customHeight="1">
      <c r="A22" s="23" t="s">
        <v>9</v>
      </c>
      <c r="B22" s="23">
        <v>54</v>
      </c>
      <c r="C22" s="23">
        <v>1220</v>
      </c>
      <c r="D22" s="17">
        <v>3000</v>
      </c>
      <c r="E22" s="17">
        <v>1</v>
      </c>
      <c r="F22" s="15">
        <f t="shared" si="0"/>
        <v>533.62800000000004</v>
      </c>
      <c r="G22" s="16"/>
    </row>
    <row r="23" spans="1:7" s="5" customFormat="1" ht="25.9" customHeight="1">
      <c r="A23" s="24" t="s">
        <v>9</v>
      </c>
      <c r="B23" s="24">
        <v>60</v>
      </c>
      <c r="C23" s="24">
        <v>1220</v>
      </c>
      <c r="D23" s="13">
        <v>3000</v>
      </c>
      <c r="E23" s="17">
        <v>3</v>
      </c>
      <c r="F23" s="12">
        <f t="shared" si="0"/>
        <v>1778.7599999999998</v>
      </c>
      <c r="G23" s="13" t="s">
        <v>30</v>
      </c>
    </row>
    <row r="24" spans="1:7" s="5" customFormat="1" ht="25.9" customHeight="1">
      <c r="A24" s="24" t="s">
        <v>9</v>
      </c>
      <c r="B24" s="24">
        <v>65</v>
      </c>
      <c r="C24" s="24">
        <v>1220</v>
      </c>
      <c r="D24" s="37">
        <v>2900</v>
      </c>
      <c r="E24" s="17">
        <v>1</v>
      </c>
      <c r="F24" s="12">
        <f t="shared" si="0"/>
        <v>620.91899999999998</v>
      </c>
      <c r="G24" s="13"/>
    </row>
    <row r="25" spans="1:7" s="5" customFormat="1" ht="25.9" customHeight="1">
      <c r="A25" s="24" t="s">
        <v>9</v>
      </c>
      <c r="B25" s="24">
        <v>75</v>
      </c>
      <c r="C25" s="24">
        <v>1220</v>
      </c>
      <c r="D25" s="13">
        <v>3000</v>
      </c>
      <c r="E25" s="17">
        <v>1</v>
      </c>
      <c r="F25" s="12">
        <f t="shared" si="0"/>
        <v>741.15</v>
      </c>
      <c r="G25" s="13"/>
    </row>
    <row r="26" spans="1:7" s="5" customFormat="1" ht="25.9" customHeight="1">
      <c r="A26" s="24" t="s">
        <v>9</v>
      </c>
      <c r="B26" s="24">
        <v>80</v>
      </c>
      <c r="C26" s="24">
        <v>1220</v>
      </c>
      <c r="D26" s="37">
        <v>2880</v>
      </c>
      <c r="E26" s="17">
        <v>1</v>
      </c>
      <c r="F26" s="12">
        <f t="shared" si="0"/>
        <v>758.93759999999997</v>
      </c>
      <c r="G26" s="13"/>
    </row>
    <row r="27" spans="1:7" s="5" customFormat="1" ht="25.9" customHeight="1">
      <c r="A27" s="24" t="s">
        <v>9</v>
      </c>
      <c r="B27" s="24">
        <v>80</v>
      </c>
      <c r="C27" s="24">
        <v>1220</v>
      </c>
      <c r="D27" s="13">
        <v>3000</v>
      </c>
      <c r="E27" s="17">
        <v>1</v>
      </c>
      <c r="F27" s="12">
        <f t="shared" si="0"/>
        <v>790.56</v>
      </c>
      <c r="G27" s="13"/>
    </row>
    <row r="28" spans="1:7" s="5" customFormat="1" ht="25.9" customHeight="1">
      <c r="A28" s="24" t="s">
        <v>9</v>
      </c>
      <c r="B28" s="24">
        <v>85</v>
      </c>
      <c r="C28" s="24">
        <v>1220</v>
      </c>
      <c r="D28" s="13">
        <v>3000</v>
      </c>
      <c r="E28" s="17">
        <v>2</v>
      </c>
      <c r="F28" s="12">
        <f t="shared" si="0"/>
        <v>1679.94</v>
      </c>
      <c r="G28" s="13"/>
    </row>
    <row r="29" spans="1:7" s="5" customFormat="1" ht="25.9" customHeight="1">
      <c r="A29" s="23" t="s">
        <v>9</v>
      </c>
      <c r="B29" s="23">
        <v>90</v>
      </c>
      <c r="C29" s="23">
        <v>1220</v>
      </c>
      <c r="D29" s="17">
        <v>3000</v>
      </c>
      <c r="E29" s="17">
        <v>2</v>
      </c>
      <c r="F29" s="15">
        <f t="shared" si="0"/>
        <v>1778.76</v>
      </c>
      <c r="G29" s="16"/>
    </row>
    <row r="30" spans="1:7" s="5" customFormat="1" ht="25.9" customHeight="1">
      <c r="A30" s="24" t="s">
        <v>9</v>
      </c>
      <c r="B30" s="24">
        <v>95</v>
      </c>
      <c r="C30" s="24">
        <v>1220</v>
      </c>
      <c r="D30" s="13">
        <v>3000</v>
      </c>
      <c r="E30" s="17">
        <v>2</v>
      </c>
      <c r="F30" s="12">
        <f t="shared" si="0"/>
        <v>1877.5800000000002</v>
      </c>
      <c r="G30" s="13"/>
    </row>
    <row r="31" spans="1:7" s="5" customFormat="1" ht="25.9" customHeight="1">
      <c r="A31" s="24" t="s">
        <v>9</v>
      </c>
      <c r="B31" s="24">
        <v>100</v>
      </c>
      <c r="C31" s="24">
        <v>1220</v>
      </c>
      <c r="D31" s="13">
        <v>3000</v>
      </c>
      <c r="E31" s="17">
        <v>1</v>
      </c>
      <c r="F31" s="12">
        <f t="shared" si="0"/>
        <v>988.20000000000016</v>
      </c>
      <c r="G31" s="13"/>
    </row>
    <row r="32" spans="1:7" s="5" customFormat="1" ht="25.9" customHeight="1">
      <c r="A32" s="24" t="s">
        <v>9</v>
      </c>
      <c r="B32" s="24">
        <v>110</v>
      </c>
      <c r="C32" s="24">
        <v>1220</v>
      </c>
      <c r="D32" s="13">
        <v>3000</v>
      </c>
      <c r="E32" s="17">
        <v>2</v>
      </c>
      <c r="F32" s="12">
        <f t="shared" si="0"/>
        <v>2174.04</v>
      </c>
      <c r="G32" s="13"/>
    </row>
    <row r="33" spans="1:7" s="5" customFormat="1" ht="25.9" customHeight="1">
      <c r="A33" s="24" t="s">
        <v>9</v>
      </c>
      <c r="B33" s="24">
        <v>120</v>
      </c>
      <c r="C33" s="24">
        <v>1220</v>
      </c>
      <c r="D33" s="13">
        <v>3000</v>
      </c>
      <c r="E33" s="17">
        <v>3</v>
      </c>
      <c r="F33" s="12">
        <f t="shared" si="0"/>
        <v>3557.5199999999995</v>
      </c>
      <c r="G33" s="13"/>
    </row>
    <row r="34" spans="1:7" s="5" customFormat="1" ht="25.9" customHeight="1">
      <c r="A34" s="23" t="s">
        <v>9</v>
      </c>
      <c r="B34" s="23">
        <v>155</v>
      </c>
      <c r="C34" s="23">
        <v>1100</v>
      </c>
      <c r="D34" s="17">
        <v>2100</v>
      </c>
      <c r="E34" s="17">
        <v>1</v>
      </c>
      <c r="F34" s="15">
        <f t="shared" si="0"/>
        <v>966.73500000000013</v>
      </c>
      <c r="G34" s="16"/>
    </row>
    <row r="35" spans="1:7" s="5" customFormat="1" ht="25.9" customHeight="1">
      <c r="A35" s="26" t="s">
        <v>17</v>
      </c>
      <c r="B35" s="26">
        <v>10</v>
      </c>
      <c r="C35" s="26">
        <v>1210</v>
      </c>
      <c r="D35" s="27">
        <v>2000</v>
      </c>
      <c r="E35" s="27">
        <v>4</v>
      </c>
      <c r="F35" s="20">
        <f t="shared" si="0"/>
        <v>261.36</v>
      </c>
      <c r="G35" s="27" t="s">
        <v>18</v>
      </c>
    </row>
    <row r="36" spans="1:7" s="5" customFormat="1" ht="25.9" customHeight="1">
      <c r="A36" s="26" t="s">
        <v>17</v>
      </c>
      <c r="B36" s="26">
        <v>20</v>
      </c>
      <c r="C36" s="26">
        <v>1210</v>
      </c>
      <c r="D36" s="27">
        <v>2550</v>
      </c>
      <c r="E36" s="27">
        <v>2</v>
      </c>
      <c r="F36" s="20">
        <f t="shared" si="0"/>
        <v>333.23399999999998</v>
      </c>
      <c r="G36" s="27" t="s">
        <v>18</v>
      </c>
    </row>
    <row r="37" spans="1:7" s="5" customFormat="1" ht="25.9" customHeight="1">
      <c r="A37" s="26" t="s">
        <v>17</v>
      </c>
      <c r="B37" s="26">
        <v>20</v>
      </c>
      <c r="C37" s="26">
        <v>1210</v>
      </c>
      <c r="D37" s="27">
        <v>2650</v>
      </c>
      <c r="E37" s="27">
        <v>2</v>
      </c>
      <c r="F37" s="20">
        <f t="shared" si="0"/>
        <v>346.30200000000002</v>
      </c>
      <c r="G37" s="27" t="s">
        <v>18</v>
      </c>
    </row>
    <row r="38" spans="1:7" s="5" customFormat="1" ht="25.9" customHeight="1">
      <c r="A38" s="26" t="s">
        <v>17</v>
      </c>
      <c r="B38" s="26">
        <v>30</v>
      </c>
      <c r="C38" s="26">
        <v>1210</v>
      </c>
      <c r="D38" s="27">
        <v>2970</v>
      </c>
      <c r="E38" s="27">
        <v>2</v>
      </c>
      <c r="F38" s="20">
        <f t="shared" si="0"/>
        <v>582.17939999999999</v>
      </c>
      <c r="G38" s="27" t="s">
        <v>18</v>
      </c>
    </row>
    <row r="39" spans="1:7" s="5" customFormat="1" ht="25.9" customHeight="1">
      <c r="A39" s="26" t="s">
        <v>17</v>
      </c>
      <c r="B39" s="26">
        <v>30</v>
      </c>
      <c r="C39" s="26">
        <v>1190</v>
      </c>
      <c r="D39" s="27">
        <v>2970</v>
      </c>
      <c r="E39" s="27">
        <v>2</v>
      </c>
      <c r="F39" s="20">
        <f t="shared" si="0"/>
        <v>572.5566</v>
      </c>
      <c r="G39" s="27" t="s">
        <v>18</v>
      </c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/>
      <c r="B43" s="28"/>
      <c r="C43" s="28"/>
      <c r="D43" s="29"/>
      <c r="E43" s="28"/>
      <c r="F43" s="30"/>
      <c r="G43" s="29"/>
    </row>
    <row r="44" spans="1:7" s="5" customFormat="1" ht="25.9" customHeight="1">
      <c r="A44" s="28"/>
      <c r="B44" s="28"/>
      <c r="C44" s="28"/>
      <c r="D44" s="29"/>
      <c r="E44" s="28"/>
      <c r="F44" s="30"/>
      <c r="G44" s="29"/>
    </row>
    <row r="45" spans="1:7" s="5" customFormat="1" ht="25.9" customHeight="1">
      <c r="A45" s="28"/>
      <c r="B45" s="28"/>
      <c r="C45" s="28"/>
      <c r="D45" s="29"/>
      <c r="E45" s="28"/>
      <c r="F45" s="30"/>
      <c r="G45" s="29"/>
    </row>
    <row r="46" spans="1:7" s="5" customFormat="1" ht="25.9" customHeight="1">
      <c r="A46" s="28"/>
      <c r="B46" s="28"/>
      <c r="C46" s="28"/>
      <c r="D46" s="29"/>
      <c r="E46" s="28"/>
      <c r="F46" s="30"/>
      <c r="G46" s="29"/>
    </row>
    <row r="47" spans="1:7" s="5" customFormat="1" ht="25.9" customHeight="1">
      <c r="A47" s="28" t="s">
        <v>19</v>
      </c>
      <c r="B47" s="28"/>
      <c r="C47" s="28"/>
      <c r="D47" s="29"/>
      <c r="E47" s="28"/>
      <c r="F47" s="30">
        <f>SUM(F4:F46)</f>
        <v>32225.825160000004</v>
      </c>
      <c r="G47" s="29"/>
    </row>
  </sheetData>
  <autoFilter ref="A3:G39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V43"/>
  <sheetViews>
    <sheetView workbookViewId="0">
      <pane ySplit="3" topLeftCell="A4" activePane="bottomLeft" state="frozen"/>
      <selection pane="bottomLeft" activeCell="H19" sqref="H19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29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5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14</v>
      </c>
      <c r="C13" s="24">
        <v>1000</v>
      </c>
      <c r="D13" s="13">
        <v>2500</v>
      </c>
      <c r="E13" s="17">
        <v>6</v>
      </c>
      <c r="F13" s="15">
        <f t="shared" si="0"/>
        <v>567</v>
      </c>
      <c r="G13" s="13"/>
    </row>
    <row r="14" spans="1:24" s="5" customFormat="1" ht="25.9" customHeight="1">
      <c r="A14" s="24">
        <v>5052</v>
      </c>
      <c r="B14" s="24">
        <v>20</v>
      </c>
      <c r="C14" s="24">
        <v>450</v>
      </c>
      <c r="D14" s="13">
        <v>450</v>
      </c>
      <c r="E14" s="17">
        <v>34</v>
      </c>
      <c r="F14" s="15">
        <f t="shared" si="0"/>
        <v>371.79</v>
      </c>
      <c r="G14" s="13"/>
    </row>
    <row r="15" spans="1:24" s="5" customFormat="1" ht="25.9" customHeight="1">
      <c r="A15" s="24">
        <v>5083</v>
      </c>
      <c r="B15" s="24">
        <v>42</v>
      </c>
      <c r="C15" s="24">
        <v>780</v>
      </c>
      <c r="D15" s="13">
        <v>780</v>
      </c>
      <c r="E15" s="17">
        <v>5</v>
      </c>
      <c r="F15" s="15">
        <f t="shared" si="0"/>
        <v>344.96280000000002</v>
      </c>
      <c r="G15" s="13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28"/>
      <c r="B17" s="28"/>
      <c r="C17" s="28"/>
      <c r="D17" s="29"/>
      <c r="E17" s="31"/>
      <c r="F17" s="32"/>
      <c r="G17" s="29"/>
    </row>
    <row r="18" spans="1:7" s="5" customFormat="1" ht="25.9" customHeight="1">
      <c r="A18" s="33"/>
      <c r="B18" s="33"/>
      <c r="C18" s="33"/>
      <c r="D18" s="31"/>
      <c r="E18" s="31"/>
      <c r="F18" s="34"/>
      <c r="G18" s="35"/>
    </row>
    <row r="19" spans="1:7" s="5" customFormat="1" ht="25.9" customHeight="1">
      <c r="A19" s="33"/>
      <c r="B19" s="28"/>
      <c r="C19" s="28"/>
      <c r="D19" s="29"/>
      <c r="E19" s="28"/>
      <c r="F19" s="30"/>
      <c r="G19" s="29"/>
    </row>
    <row r="20" spans="1:7" s="5" customFormat="1" ht="25.9" customHeight="1">
      <c r="A20" s="28"/>
      <c r="B20" s="28"/>
      <c r="C20" s="28"/>
      <c r="D20" s="29"/>
      <c r="E20" s="31"/>
      <c r="F20" s="32"/>
      <c r="G20" s="29"/>
    </row>
    <row r="21" spans="1:7" s="5" customFormat="1" ht="25.9" customHeight="1">
      <c r="A21" s="33"/>
      <c r="B21" s="33"/>
      <c r="C21" s="33"/>
      <c r="D21" s="31"/>
      <c r="E21" s="31"/>
      <c r="F21" s="34"/>
      <c r="G21" s="35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28"/>
      <c r="B28" s="28"/>
      <c r="C28" s="28"/>
      <c r="D28" s="29"/>
      <c r="E28" s="31"/>
      <c r="F28" s="32"/>
      <c r="G28" s="29"/>
    </row>
    <row r="29" spans="1:7" s="5" customFormat="1" ht="25.9" customHeight="1">
      <c r="A29" s="33"/>
      <c r="B29" s="33"/>
      <c r="C29" s="33"/>
      <c r="D29" s="31"/>
      <c r="E29" s="31"/>
      <c r="F29" s="34"/>
      <c r="G29" s="35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28"/>
      <c r="B34" s="28"/>
      <c r="C34" s="28"/>
      <c r="D34" s="29"/>
      <c r="E34" s="31"/>
      <c r="F34" s="32"/>
      <c r="G34" s="29"/>
    </row>
    <row r="35" spans="1:7" s="5" customFormat="1" ht="25.9" customHeight="1">
      <c r="A35" s="33"/>
      <c r="B35" s="33"/>
      <c r="C35" s="33"/>
      <c r="D35" s="31"/>
      <c r="E35" s="31"/>
      <c r="F35" s="34"/>
      <c r="G35" s="35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 t="s">
        <v>19</v>
      </c>
      <c r="B43" s="28"/>
      <c r="C43" s="28"/>
      <c r="D43" s="29"/>
      <c r="E43" s="28"/>
      <c r="F43" s="30">
        <f>SUM(F4:F42)</f>
        <v>8300.6046000000006</v>
      </c>
      <c r="G43" s="29"/>
    </row>
  </sheetData>
  <autoFilter ref="A3:G35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V35"/>
  <sheetViews>
    <sheetView workbookViewId="0">
      <pane ySplit="3" topLeftCell="A24" activePane="bottomLeft" state="frozen"/>
      <selection pane="bottomLeft" activeCell="J17" sqref="J17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31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4.75" customHeight="1">
      <c r="A4" s="10" t="s">
        <v>9</v>
      </c>
      <c r="B4" s="10">
        <v>10</v>
      </c>
      <c r="C4" s="10">
        <v>1220</v>
      </c>
      <c r="D4" s="10">
        <v>3000</v>
      </c>
      <c r="E4" s="11">
        <v>4</v>
      </c>
      <c r="F4" s="12">
        <f t="shared" ref="F4" si="0">B4*C4*D4*2.7/1000000*E4</f>
        <v>395.28</v>
      </c>
      <c r="G4" s="9"/>
      <c r="W4" s="1"/>
      <c r="X4" s="1"/>
    </row>
    <row r="5" spans="1:24" s="5" customFormat="1" ht="24.75" customHeight="1">
      <c r="A5" s="10" t="s">
        <v>9</v>
      </c>
      <c r="B5" s="10">
        <v>12</v>
      </c>
      <c r="C5" s="10">
        <v>1220</v>
      </c>
      <c r="D5" s="10">
        <v>3000</v>
      </c>
      <c r="E5" s="11">
        <f>7</f>
        <v>7</v>
      </c>
      <c r="F5" s="12">
        <f t="shared" ref="F5:F35" si="1">B5*C5*D5*2.7/1000000*E5</f>
        <v>830.08800000000008</v>
      </c>
      <c r="G5" s="9"/>
      <c r="W5" s="1"/>
      <c r="X5" s="1"/>
    </row>
    <row r="6" spans="1:24" s="5" customFormat="1" ht="24.75" customHeight="1">
      <c r="A6" s="10" t="s">
        <v>9</v>
      </c>
      <c r="B6" s="10">
        <v>12</v>
      </c>
      <c r="C6" s="10">
        <v>1220</v>
      </c>
      <c r="D6" s="10">
        <v>2570</v>
      </c>
      <c r="E6" s="11">
        <v>1</v>
      </c>
      <c r="F6" s="12">
        <f t="shared" si="1"/>
        <v>101.58696</v>
      </c>
      <c r="G6" s="9"/>
      <c r="W6" s="1"/>
      <c r="X6" s="1"/>
    </row>
    <row r="7" spans="1:24" s="5" customFormat="1" ht="24.75" customHeight="1">
      <c r="A7" s="10" t="s">
        <v>9</v>
      </c>
      <c r="B7" s="10">
        <v>14</v>
      </c>
      <c r="C7" s="10">
        <v>1220</v>
      </c>
      <c r="D7" s="10">
        <v>3000</v>
      </c>
      <c r="E7" s="11">
        <v>7</v>
      </c>
      <c r="F7" s="12">
        <f t="shared" si="1"/>
        <v>968.43600000000015</v>
      </c>
      <c r="G7" s="9"/>
      <c r="W7" s="1"/>
      <c r="X7" s="1"/>
    </row>
    <row r="8" spans="1:24" s="5" customFormat="1" ht="24.95" customHeight="1">
      <c r="A8" s="10" t="s">
        <v>9</v>
      </c>
      <c r="B8" s="10">
        <v>16</v>
      </c>
      <c r="C8" s="10">
        <v>1220</v>
      </c>
      <c r="D8" s="10">
        <v>3000</v>
      </c>
      <c r="E8" s="11">
        <v>10</v>
      </c>
      <c r="F8" s="12">
        <f t="shared" si="1"/>
        <v>1581.12</v>
      </c>
      <c r="G8" s="13"/>
    </row>
    <row r="9" spans="1:24" s="5" customFormat="1" ht="24.95" customHeight="1">
      <c r="A9" s="10" t="s">
        <v>9</v>
      </c>
      <c r="B9" s="10">
        <v>18</v>
      </c>
      <c r="C9" s="10">
        <v>1220</v>
      </c>
      <c r="D9" s="10">
        <v>3000</v>
      </c>
      <c r="E9" s="11">
        <v>4</v>
      </c>
      <c r="F9" s="12">
        <f t="shared" si="1"/>
        <v>711.50400000000002</v>
      </c>
      <c r="G9" s="13"/>
    </row>
    <row r="10" spans="1:24" s="5" customFormat="1" ht="24.95" customHeight="1">
      <c r="A10" s="10" t="s">
        <v>9</v>
      </c>
      <c r="B10" s="10">
        <v>18</v>
      </c>
      <c r="C10" s="10">
        <v>1220</v>
      </c>
      <c r="D10" s="14">
        <v>2550</v>
      </c>
      <c r="E10" s="11">
        <v>1</v>
      </c>
      <c r="F10" s="12">
        <f t="shared" si="1"/>
        <v>151.19460000000001</v>
      </c>
      <c r="G10" s="13"/>
    </row>
    <row r="11" spans="1:24" s="5" customFormat="1" ht="24.95" customHeight="1">
      <c r="A11" s="10" t="s">
        <v>9</v>
      </c>
      <c r="B11" s="10">
        <v>18</v>
      </c>
      <c r="C11" s="10">
        <v>1200</v>
      </c>
      <c r="D11" s="10">
        <v>3000</v>
      </c>
      <c r="E11" s="11">
        <v>1</v>
      </c>
      <c r="F11" s="12">
        <f t="shared" si="1"/>
        <v>174.96</v>
      </c>
      <c r="G11" s="13"/>
    </row>
    <row r="12" spans="1:24" s="5" customFormat="1" ht="24.95" customHeight="1">
      <c r="A12" s="10" t="s">
        <v>9</v>
      </c>
      <c r="B12" s="10">
        <v>20</v>
      </c>
      <c r="C12" s="10">
        <v>1220</v>
      </c>
      <c r="D12" s="10">
        <v>3000</v>
      </c>
      <c r="E12" s="11">
        <v>6</v>
      </c>
      <c r="F12" s="12">
        <f t="shared" si="1"/>
        <v>1185.8399999999999</v>
      </c>
      <c r="G12" s="13" t="s">
        <v>10</v>
      </c>
    </row>
    <row r="13" spans="1:24" s="5" customFormat="1" ht="24.95" customHeight="1">
      <c r="A13" s="10" t="s">
        <v>9</v>
      </c>
      <c r="B13" s="10">
        <v>20</v>
      </c>
      <c r="C13" s="10">
        <v>1220</v>
      </c>
      <c r="D13" s="14">
        <v>2290</v>
      </c>
      <c r="E13" s="11">
        <v>1</v>
      </c>
      <c r="F13" s="12">
        <f t="shared" si="1"/>
        <v>150.86519999999999</v>
      </c>
      <c r="G13" s="13"/>
    </row>
    <row r="14" spans="1:24" s="5" customFormat="1" ht="24.95" customHeight="1">
      <c r="A14" s="10" t="s">
        <v>9</v>
      </c>
      <c r="B14" s="10">
        <v>22</v>
      </c>
      <c r="C14" s="10">
        <v>1220</v>
      </c>
      <c r="D14" s="38">
        <v>3000</v>
      </c>
      <c r="E14" s="11">
        <v>4</v>
      </c>
      <c r="F14" s="12">
        <f t="shared" si="1"/>
        <v>869.61599999999999</v>
      </c>
      <c r="G14" s="13"/>
    </row>
    <row r="15" spans="1:24" s="5" customFormat="1" ht="24.95" customHeight="1">
      <c r="A15" s="10" t="s">
        <v>9</v>
      </c>
      <c r="B15" s="10">
        <v>22</v>
      </c>
      <c r="C15" s="10">
        <v>1220</v>
      </c>
      <c r="D15" s="14">
        <v>2510</v>
      </c>
      <c r="E15" s="11">
        <v>1</v>
      </c>
      <c r="F15" s="12">
        <f t="shared" si="1"/>
        <v>181.89467999999999</v>
      </c>
      <c r="G15" s="13"/>
    </row>
    <row r="16" spans="1:24" s="5" customFormat="1" ht="24.95" customHeight="1">
      <c r="A16" s="10" t="s">
        <v>9</v>
      </c>
      <c r="B16" s="10">
        <v>30</v>
      </c>
      <c r="C16" s="10">
        <v>1220</v>
      </c>
      <c r="D16" s="10">
        <v>3000</v>
      </c>
      <c r="E16" s="11">
        <v>9</v>
      </c>
      <c r="F16" s="12">
        <f t="shared" si="1"/>
        <v>2668.14</v>
      </c>
      <c r="G16" s="13"/>
    </row>
    <row r="17" spans="1:7" s="5" customFormat="1" ht="24.95" customHeight="1">
      <c r="A17" s="10" t="s">
        <v>9</v>
      </c>
      <c r="B17" s="10">
        <v>30</v>
      </c>
      <c r="C17" s="10">
        <v>1220</v>
      </c>
      <c r="D17" s="14">
        <v>2770</v>
      </c>
      <c r="E17" s="11">
        <v>1</v>
      </c>
      <c r="F17" s="12">
        <f t="shared" si="1"/>
        <v>273.73140000000001</v>
      </c>
      <c r="G17" s="13"/>
    </row>
    <row r="18" spans="1:7" s="5" customFormat="1" ht="24.95" customHeight="1">
      <c r="A18" s="10" t="s">
        <v>9</v>
      </c>
      <c r="B18" s="10">
        <v>30</v>
      </c>
      <c r="C18" s="10">
        <v>1220</v>
      </c>
      <c r="D18" s="14">
        <v>2900</v>
      </c>
      <c r="E18" s="11">
        <v>3</v>
      </c>
      <c r="F18" s="12">
        <f t="shared" si="1"/>
        <v>859.73399999999992</v>
      </c>
      <c r="G18" s="13"/>
    </row>
    <row r="19" spans="1:7" s="5" customFormat="1" ht="24.95" customHeight="1">
      <c r="A19" s="10" t="s">
        <v>9</v>
      </c>
      <c r="B19" s="10">
        <v>35</v>
      </c>
      <c r="C19" s="10">
        <v>1220</v>
      </c>
      <c r="D19" s="10">
        <v>3000</v>
      </c>
      <c r="E19" s="11">
        <v>7</v>
      </c>
      <c r="F19" s="12">
        <f t="shared" si="1"/>
        <v>2421.09</v>
      </c>
      <c r="G19" s="13"/>
    </row>
    <row r="20" spans="1:7" s="5" customFormat="1" ht="24.95" customHeight="1">
      <c r="A20" s="10" t="s">
        <v>9</v>
      </c>
      <c r="B20" s="10">
        <v>40</v>
      </c>
      <c r="C20" s="10">
        <v>1220</v>
      </c>
      <c r="D20" s="10">
        <v>3000</v>
      </c>
      <c r="E20" s="11">
        <v>17</v>
      </c>
      <c r="F20" s="12">
        <f t="shared" si="1"/>
        <v>6719.7599999999993</v>
      </c>
      <c r="G20" s="13"/>
    </row>
    <row r="21" spans="1:7" s="5" customFormat="1" ht="24.95" customHeight="1">
      <c r="A21" s="10" t="s">
        <v>9</v>
      </c>
      <c r="B21" s="10">
        <v>45</v>
      </c>
      <c r="C21" s="10">
        <v>1220</v>
      </c>
      <c r="D21" s="10">
        <v>3000</v>
      </c>
      <c r="E21" s="11">
        <v>9</v>
      </c>
      <c r="F21" s="12">
        <f t="shared" si="1"/>
        <v>4002.21</v>
      </c>
      <c r="G21" s="13"/>
    </row>
    <row r="22" spans="1:7" s="5" customFormat="1" ht="24.95" customHeight="1">
      <c r="A22" s="10" t="s">
        <v>9</v>
      </c>
      <c r="B22" s="10">
        <v>50</v>
      </c>
      <c r="C22" s="10">
        <v>1220</v>
      </c>
      <c r="D22" s="10">
        <v>3000</v>
      </c>
      <c r="E22" s="11">
        <v>19</v>
      </c>
      <c r="F22" s="12">
        <f t="shared" si="1"/>
        <v>9387.9000000000015</v>
      </c>
      <c r="G22" s="13"/>
    </row>
    <row r="23" spans="1:7" s="5" customFormat="1" ht="24.95" customHeight="1">
      <c r="A23" s="10" t="s">
        <v>9</v>
      </c>
      <c r="B23" s="10">
        <v>55</v>
      </c>
      <c r="C23" s="10">
        <v>1220</v>
      </c>
      <c r="D23" s="10">
        <v>3000</v>
      </c>
      <c r="E23" s="11">
        <v>7</v>
      </c>
      <c r="F23" s="12">
        <f t="shared" si="1"/>
        <v>3804.5699999999997</v>
      </c>
      <c r="G23" s="13"/>
    </row>
    <row r="24" spans="1:7" s="5" customFormat="1" ht="24.95" customHeight="1">
      <c r="A24" s="10" t="s">
        <v>9</v>
      </c>
      <c r="B24" s="10">
        <v>60</v>
      </c>
      <c r="C24" s="10">
        <v>1220</v>
      </c>
      <c r="D24" s="10">
        <v>3000</v>
      </c>
      <c r="E24" s="11">
        <v>2</v>
      </c>
      <c r="F24" s="15">
        <f t="shared" si="1"/>
        <v>1185.8399999999999</v>
      </c>
      <c r="G24" s="16"/>
    </row>
    <row r="25" spans="1:7" s="5" customFormat="1" ht="24.95" customHeight="1">
      <c r="A25" s="10" t="s">
        <v>9</v>
      </c>
      <c r="B25" s="10">
        <v>65</v>
      </c>
      <c r="C25" s="10">
        <v>1220</v>
      </c>
      <c r="D25" s="10">
        <v>3000</v>
      </c>
      <c r="E25" s="11">
        <v>3</v>
      </c>
      <c r="F25" s="15">
        <f t="shared" si="1"/>
        <v>1926.9900000000002</v>
      </c>
      <c r="G25" s="16"/>
    </row>
    <row r="26" spans="1:7" s="5" customFormat="1" ht="24.95" customHeight="1">
      <c r="A26" s="10" t="s">
        <v>9</v>
      </c>
      <c r="B26" s="10">
        <v>75</v>
      </c>
      <c r="C26" s="10">
        <v>1220</v>
      </c>
      <c r="D26" s="14">
        <v>2870</v>
      </c>
      <c r="E26" s="11">
        <v>1</v>
      </c>
      <c r="F26" s="15">
        <f t="shared" si="1"/>
        <v>709.0335</v>
      </c>
      <c r="G26" s="16"/>
    </row>
    <row r="27" spans="1:7" s="5" customFormat="1" ht="24.95" customHeight="1">
      <c r="A27" s="10" t="s">
        <v>9</v>
      </c>
      <c r="B27" s="10">
        <v>85</v>
      </c>
      <c r="C27" s="10">
        <v>1220</v>
      </c>
      <c r="D27" s="10">
        <v>3000</v>
      </c>
      <c r="E27" s="11">
        <v>5</v>
      </c>
      <c r="F27" s="15">
        <f t="shared" si="1"/>
        <v>4199.8500000000004</v>
      </c>
      <c r="G27" s="17"/>
    </row>
    <row r="28" spans="1:7" s="5" customFormat="1" ht="24.95" customHeight="1">
      <c r="A28" s="10" t="s">
        <v>9</v>
      </c>
      <c r="B28" s="10">
        <v>85</v>
      </c>
      <c r="C28" s="10">
        <v>1220</v>
      </c>
      <c r="D28" s="14">
        <v>2950</v>
      </c>
      <c r="E28" s="11">
        <v>1</v>
      </c>
      <c r="F28" s="15">
        <f t="shared" si="1"/>
        <v>825.97050000000002</v>
      </c>
      <c r="G28" s="17"/>
    </row>
    <row r="29" spans="1:7" s="5" customFormat="1" ht="24.95" customHeight="1">
      <c r="A29" s="10" t="s">
        <v>9</v>
      </c>
      <c r="B29" s="10">
        <v>95</v>
      </c>
      <c r="C29" s="10">
        <v>1220</v>
      </c>
      <c r="D29" s="10">
        <v>3000</v>
      </c>
      <c r="E29" s="11">
        <v>1</v>
      </c>
      <c r="F29" s="15">
        <f t="shared" si="1"/>
        <v>938.79000000000008</v>
      </c>
      <c r="G29" s="17"/>
    </row>
    <row r="30" spans="1:7" s="5" customFormat="1" ht="24.95" customHeight="1">
      <c r="A30" s="10" t="s">
        <v>9</v>
      </c>
      <c r="B30" s="10">
        <v>95</v>
      </c>
      <c r="C30" s="10">
        <v>1200</v>
      </c>
      <c r="D30" s="10">
        <v>3000</v>
      </c>
      <c r="E30" s="11">
        <v>1</v>
      </c>
      <c r="F30" s="15">
        <f t="shared" si="1"/>
        <v>923.40000000000009</v>
      </c>
      <c r="G30" s="17"/>
    </row>
    <row r="31" spans="1:7" ht="24.95" customHeight="1">
      <c r="A31" s="18" t="s">
        <v>9</v>
      </c>
      <c r="B31" s="18">
        <v>12</v>
      </c>
      <c r="C31" s="18">
        <v>1220</v>
      </c>
      <c r="D31" s="18">
        <v>3000</v>
      </c>
      <c r="E31" s="19">
        <v>4</v>
      </c>
      <c r="F31" s="20">
        <f t="shared" si="1"/>
        <v>474.33600000000007</v>
      </c>
      <c r="G31" s="21" t="s">
        <v>11</v>
      </c>
    </row>
    <row r="32" spans="1:7" ht="24.95" customHeight="1">
      <c r="A32" s="18" t="s">
        <v>9</v>
      </c>
      <c r="B32" s="18">
        <v>16</v>
      </c>
      <c r="C32" s="18">
        <v>1220</v>
      </c>
      <c r="D32" s="18">
        <v>3000</v>
      </c>
      <c r="E32" s="19">
        <v>4</v>
      </c>
      <c r="F32" s="20">
        <f t="shared" si="1"/>
        <v>632.44799999999998</v>
      </c>
      <c r="G32" s="21" t="s">
        <v>12</v>
      </c>
    </row>
    <row r="33" spans="1:24" ht="24.95" customHeight="1">
      <c r="A33" s="18" t="s">
        <v>9</v>
      </c>
      <c r="B33" s="18">
        <v>16</v>
      </c>
      <c r="C33" s="18">
        <v>1220</v>
      </c>
      <c r="D33" s="18">
        <v>2910</v>
      </c>
      <c r="E33" s="19">
        <v>2</v>
      </c>
      <c r="F33" s="20">
        <f t="shared" si="1"/>
        <v>306.73728</v>
      </c>
      <c r="G33" s="21" t="s">
        <v>12</v>
      </c>
    </row>
    <row r="34" spans="1:24" s="5" customFormat="1" ht="24.95" customHeight="1">
      <c r="A34" s="18" t="s">
        <v>13</v>
      </c>
      <c r="B34" s="18">
        <v>10</v>
      </c>
      <c r="C34" s="18">
        <v>1220</v>
      </c>
      <c r="D34" s="22">
        <v>2600</v>
      </c>
      <c r="E34" s="19">
        <v>2</v>
      </c>
      <c r="F34" s="20">
        <f t="shared" si="1"/>
        <v>171.28800000000001</v>
      </c>
      <c r="G34" s="21" t="s">
        <v>12</v>
      </c>
      <c r="W34" s="1"/>
      <c r="X34" s="1"/>
    </row>
    <row r="35" spans="1:24" s="5" customFormat="1" ht="24.95" customHeight="1">
      <c r="A35" s="18" t="s">
        <v>13</v>
      </c>
      <c r="B35" s="18">
        <v>10</v>
      </c>
      <c r="C35" s="18">
        <v>1220</v>
      </c>
      <c r="D35" s="18">
        <v>3000</v>
      </c>
      <c r="E35" s="19">
        <v>11</v>
      </c>
      <c r="F35" s="20">
        <f t="shared" si="1"/>
        <v>1087.02</v>
      </c>
      <c r="G35" s="21" t="s">
        <v>12</v>
      </c>
      <c r="W35" s="1"/>
      <c r="X35" s="1"/>
    </row>
  </sheetData>
  <autoFilter ref="A3:G35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V46"/>
  <sheetViews>
    <sheetView workbookViewId="0">
      <pane ySplit="3" topLeftCell="A4" activePane="bottomLeft" state="frozen"/>
      <selection pane="bottomLeft" activeCell="J17" sqref="J17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31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38" si="0">B4*C4*D4*2.7/1000000*E4</f>
        <v>98.82</v>
      </c>
      <c r="G4" s="13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2500</v>
      </c>
      <c r="E5" s="17">
        <v>2</v>
      </c>
      <c r="F5" s="12">
        <f t="shared" si="0"/>
        <v>164.7</v>
      </c>
      <c r="G5" s="13"/>
    </row>
    <row r="6" spans="1:24" s="5" customFormat="1" ht="25.9" customHeight="1">
      <c r="A6" s="24" t="s">
        <v>9</v>
      </c>
      <c r="B6" s="24">
        <v>10</v>
      </c>
      <c r="C6" s="24">
        <v>1220</v>
      </c>
      <c r="D6" s="13">
        <v>2980</v>
      </c>
      <c r="E6" s="17">
        <v>1</v>
      </c>
      <c r="F6" s="12">
        <f t="shared" si="0"/>
        <v>98.161199999999994</v>
      </c>
      <c r="G6" s="13"/>
    </row>
    <row r="7" spans="1:24" s="5" customFormat="1" ht="25.9" customHeight="1">
      <c r="A7" s="23" t="s">
        <v>9</v>
      </c>
      <c r="B7" s="23">
        <v>10</v>
      </c>
      <c r="C7" s="23">
        <v>1010</v>
      </c>
      <c r="D7" s="17">
        <v>3000</v>
      </c>
      <c r="E7" s="17">
        <v>6</v>
      </c>
      <c r="F7" s="15">
        <f t="shared" si="0"/>
        <v>490.86</v>
      </c>
      <c r="G7" s="16"/>
    </row>
    <row r="8" spans="1:24" s="5" customFormat="1" ht="25.9" customHeight="1">
      <c r="A8" s="24" t="s">
        <v>9</v>
      </c>
      <c r="B8" s="24">
        <v>18</v>
      </c>
      <c r="C8" s="24">
        <v>1220</v>
      </c>
      <c r="D8" s="13">
        <v>3000</v>
      </c>
      <c r="E8" s="17">
        <v>3</v>
      </c>
      <c r="F8" s="12">
        <f t="shared" si="0"/>
        <v>533.62800000000004</v>
      </c>
      <c r="G8" s="13"/>
    </row>
    <row r="9" spans="1:24" s="5" customFormat="1" ht="25.9" customHeight="1">
      <c r="A9" s="24" t="s">
        <v>9</v>
      </c>
      <c r="B9" s="24">
        <v>20</v>
      </c>
      <c r="C9" s="24">
        <v>1220</v>
      </c>
      <c r="D9" s="13">
        <v>3000</v>
      </c>
      <c r="E9" s="17">
        <v>4</v>
      </c>
      <c r="F9" s="12">
        <f t="shared" si="0"/>
        <v>790.56</v>
      </c>
      <c r="G9" s="13"/>
    </row>
    <row r="10" spans="1:24" s="5" customFormat="1" ht="24.95" customHeight="1">
      <c r="A10" s="10" t="s">
        <v>9</v>
      </c>
      <c r="B10" s="10">
        <v>20</v>
      </c>
      <c r="C10" s="10">
        <v>1220</v>
      </c>
      <c r="D10" s="10">
        <v>3000</v>
      </c>
      <c r="E10" s="11">
        <v>1</v>
      </c>
      <c r="F10" s="12">
        <f t="shared" si="0"/>
        <v>197.64</v>
      </c>
      <c r="G10" s="13" t="s">
        <v>26</v>
      </c>
    </row>
    <row r="11" spans="1:24" s="5" customFormat="1" ht="25.9" customHeight="1">
      <c r="A11" s="23" t="s">
        <v>9</v>
      </c>
      <c r="B11" s="23">
        <v>22</v>
      </c>
      <c r="C11" s="23">
        <v>1220</v>
      </c>
      <c r="D11" s="17">
        <v>3000</v>
      </c>
      <c r="E11" s="17">
        <v>8</v>
      </c>
      <c r="F11" s="15">
        <f t="shared" si="0"/>
        <v>1739.232</v>
      </c>
      <c r="G11" s="16" t="s">
        <v>30</v>
      </c>
    </row>
    <row r="12" spans="1:24" s="5" customFormat="1" ht="25.9" customHeight="1">
      <c r="A12" s="23" t="s">
        <v>9</v>
      </c>
      <c r="B12" s="23">
        <v>25</v>
      </c>
      <c r="C12" s="23">
        <v>1220</v>
      </c>
      <c r="D12" s="36">
        <v>2990</v>
      </c>
      <c r="E12" s="17">
        <v>2</v>
      </c>
      <c r="F12" s="15">
        <f t="shared" si="0"/>
        <v>492.45300000000003</v>
      </c>
      <c r="G12" s="16"/>
    </row>
    <row r="13" spans="1:24" s="5" customFormat="1" ht="24.95" customHeight="1">
      <c r="A13" s="10" t="s">
        <v>9</v>
      </c>
      <c r="B13" s="10">
        <v>30</v>
      </c>
      <c r="C13" s="10">
        <v>1220</v>
      </c>
      <c r="D13" s="10">
        <v>3000</v>
      </c>
      <c r="E13" s="11">
        <f>7+2</f>
        <v>9</v>
      </c>
      <c r="F13" s="12">
        <f t="shared" si="0"/>
        <v>2668.14</v>
      </c>
      <c r="G13" s="13" t="s">
        <v>27</v>
      </c>
    </row>
    <row r="14" spans="1:24" s="5" customFormat="1" ht="25.9" customHeight="1">
      <c r="A14" s="23" t="s">
        <v>9</v>
      </c>
      <c r="B14" s="23">
        <v>30</v>
      </c>
      <c r="C14" s="23">
        <v>1220</v>
      </c>
      <c r="D14" s="36">
        <v>3020</v>
      </c>
      <c r="E14" s="17">
        <v>1</v>
      </c>
      <c r="F14" s="15">
        <f t="shared" si="0"/>
        <v>298.43639999999999</v>
      </c>
      <c r="G14" s="16"/>
    </row>
    <row r="15" spans="1:24" s="5" customFormat="1" ht="25.9" customHeight="1">
      <c r="A15" s="24" t="s">
        <v>9</v>
      </c>
      <c r="B15" s="24">
        <v>30</v>
      </c>
      <c r="C15" s="24">
        <v>1220</v>
      </c>
      <c r="D15" s="37">
        <v>2900</v>
      </c>
      <c r="E15" s="17">
        <v>1</v>
      </c>
      <c r="F15" s="12">
        <f t="shared" si="0"/>
        <v>286.57799999999997</v>
      </c>
      <c r="G15" s="13"/>
    </row>
    <row r="16" spans="1:24" s="5" customFormat="1" ht="25.9" customHeight="1">
      <c r="A16" s="24" t="s">
        <v>9</v>
      </c>
      <c r="B16" s="24">
        <v>35</v>
      </c>
      <c r="C16" s="24">
        <v>1220</v>
      </c>
      <c r="D16" s="13">
        <v>3000</v>
      </c>
      <c r="E16" s="17">
        <v>1</v>
      </c>
      <c r="F16" s="12">
        <f t="shared" si="0"/>
        <v>345.87</v>
      </c>
      <c r="G16" s="13"/>
    </row>
    <row r="17" spans="1:7" s="5" customFormat="1" ht="25.9" customHeight="1">
      <c r="A17" s="23" t="s">
        <v>9</v>
      </c>
      <c r="B17" s="23">
        <v>40</v>
      </c>
      <c r="C17" s="23">
        <v>1210</v>
      </c>
      <c r="D17" s="17">
        <v>3000</v>
      </c>
      <c r="E17" s="17">
        <v>1</v>
      </c>
      <c r="F17" s="15">
        <f t="shared" si="0"/>
        <v>392.04</v>
      </c>
      <c r="G17" s="16"/>
    </row>
    <row r="18" spans="1:7" s="5" customFormat="1" ht="25.9" customHeight="1">
      <c r="A18" s="23" t="s">
        <v>9</v>
      </c>
      <c r="B18" s="24">
        <v>42</v>
      </c>
      <c r="C18" s="24">
        <v>1200</v>
      </c>
      <c r="D18" s="37">
        <v>2500</v>
      </c>
      <c r="E18" s="24">
        <v>3</v>
      </c>
      <c r="F18" s="25">
        <f t="shared" si="0"/>
        <v>1020.5999999999999</v>
      </c>
      <c r="G18" s="13"/>
    </row>
    <row r="19" spans="1:7" s="5" customFormat="1" ht="25.9" customHeight="1">
      <c r="A19" s="24" t="s">
        <v>9</v>
      </c>
      <c r="B19" s="24">
        <v>45</v>
      </c>
      <c r="C19" s="24">
        <v>1220</v>
      </c>
      <c r="D19" s="13">
        <v>3000</v>
      </c>
      <c r="E19" s="17">
        <v>3</v>
      </c>
      <c r="F19" s="12">
        <f t="shared" si="0"/>
        <v>1334.07</v>
      </c>
      <c r="G19" s="13"/>
    </row>
    <row r="20" spans="1:7" s="5" customFormat="1" ht="25.9" customHeight="1">
      <c r="A20" s="23" t="s">
        <v>9</v>
      </c>
      <c r="B20" s="23">
        <v>54</v>
      </c>
      <c r="C20" s="23">
        <v>1220</v>
      </c>
      <c r="D20" s="17">
        <v>3000</v>
      </c>
      <c r="E20" s="17">
        <v>1</v>
      </c>
      <c r="F20" s="15">
        <f t="shared" si="0"/>
        <v>533.62800000000004</v>
      </c>
      <c r="G20" s="16"/>
    </row>
    <row r="21" spans="1:7" s="5" customFormat="1" ht="25.9" customHeight="1">
      <c r="A21" s="24" t="s">
        <v>9</v>
      </c>
      <c r="B21" s="24">
        <v>60</v>
      </c>
      <c r="C21" s="24">
        <v>1220</v>
      </c>
      <c r="D21" s="13">
        <v>3000</v>
      </c>
      <c r="E21" s="17">
        <v>3</v>
      </c>
      <c r="F21" s="12">
        <f t="shared" si="0"/>
        <v>1778.7599999999998</v>
      </c>
      <c r="G21" s="13" t="s">
        <v>30</v>
      </c>
    </row>
    <row r="22" spans="1:7" s="5" customFormat="1" ht="25.9" customHeight="1">
      <c r="A22" s="24" t="s">
        <v>9</v>
      </c>
      <c r="B22" s="24">
        <v>65</v>
      </c>
      <c r="C22" s="24">
        <v>1220</v>
      </c>
      <c r="D22" s="37">
        <v>2900</v>
      </c>
      <c r="E22" s="17">
        <v>1</v>
      </c>
      <c r="F22" s="12">
        <f t="shared" si="0"/>
        <v>620.91899999999998</v>
      </c>
      <c r="G22" s="13"/>
    </row>
    <row r="23" spans="1:7" s="5" customFormat="1" ht="25.9" customHeight="1">
      <c r="A23" s="24" t="s">
        <v>9</v>
      </c>
      <c r="B23" s="24">
        <v>75</v>
      </c>
      <c r="C23" s="24">
        <v>1220</v>
      </c>
      <c r="D23" s="13">
        <v>3000</v>
      </c>
      <c r="E23" s="17">
        <v>1</v>
      </c>
      <c r="F23" s="12">
        <f t="shared" si="0"/>
        <v>741.15</v>
      </c>
      <c r="G23" s="13"/>
    </row>
    <row r="24" spans="1:7" s="5" customFormat="1" ht="25.9" customHeight="1">
      <c r="A24" s="24" t="s">
        <v>9</v>
      </c>
      <c r="B24" s="24">
        <v>80</v>
      </c>
      <c r="C24" s="24">
        <v>1220</v>
      </c>
      <c r="D24" s="37">
        <v>2880</v>
      </c>
      <c r="E24" s="17">
        <v>1</v>
      </c>
      <c r="F24" s="12">
        <f t="shared" si="0"/>
        <v>758.93759999999997</v>
      </c>
      <c r="G24" s="13"/>
    </row>
    <row r="25" spans="1:7" s="5" customFormat="1" ht="25.9" customHeight="1">
      <c r="A25" s="24" t="s">
        <v>9</v>
      </c>
      <c r="B25" s="24">
        <v>80</v>
      </c>
      <c r="C25" s="24">
        <v>1220</v>
      </c>
      <c r="D25" s="13">
        <v>3000</v>
      </c>
      <c r="E25" s="17">
        <v>1</v>
      </c>
      <c r="F25" s="12">
        <f t="shared" si="0"/>
        <v>790.56</v>
      </c>
      <c r="G25" s="13"/>
    </row>
    <row r="26" spans="1:7" s="5" customFormat="1" ht="25.9" customHeight="1">
      <c r="A26" s="24" t="s">
        <v>9</v>
      </c>
      <c r="B26" s="24">
        <v>85</v>
      </c>
      <c r="C26" s="24">
        <v>1220</v>
      </c>
      <c r="D26" s="13">
        <v>3000</v>
      </c>
      <c r="E26" s="17">
        <v>2</v>
      </c>
      <c r="F26" s="12">
        <f t="shared" si="0"/>
        <v>1679.94</v>
      </c>
      <c r="G26" s="13"/>
    </row>
    <row r="27" spans="1:7" s="5" customFormat="1" ht="25.9" customHeight="1">
      <c r="A27" s="23" t="s">
        <v>9</v>
      </c>
      <c r="B27" s="23">
        <v>90</v>
      </c>
      <c r="C27" s="23">
        <v>1220</v>
      </c>
      <c r="D27" s="17">
        <v>3000</v>
      </c>
      <c r="E27" s="17">
        <v>2</v>
      </c>
      <c r="F27" s="15">
        <f t="shared" si="0"/>
        <v>1778.76</v>
      </c>
      <c r="G27" s="16"/>
    </row>
    <row r="28" spans="1:7" s="5" customFormat="1" ht="25.9" customHeight="1">
      <c r="A28" s="24" t="s">
        <v>9</v>
      </c>
      <c r="B28" s="24">
        <v>95</v>
      </c>
      <c r="C28" s="24">
        <v>1220</v>
      </c>
      <c r="D28" s="13">
        <v>3000</v>
      </c>
      <c r="E28" s="17">
        <v>2</v>
      </c>
      <c r="F28" s="12">
        <f t="shared" si="0"/>
        <v>1877.5800000000002</v>
      </c>
      <c r="G28" s="13"/>
    </row>
    <row r="29" spans="1:7" s="5" customFormat="1" ht="25.9" customHeight="1">
      <c r="A29" s="24" t="s">
        <v>9</v>
      </c>
      <c r="B29" s="24">
        <v>100</v>
      </c>
      <c r="C29" s="24">
        <v>1220</v>
      </c>
      <c r="D29" s="13">
        <v>3000</v>
      </c>
      <c r="E29" s="17">
        <v>1</v>
      </c>
      <c r="F29" s="12">
        <f t="shared" si="0"/>
        <v>988.20000000000016</v>
      </c>
      <c r="G29" s="13"/>
    </row>
    <row r="30" spans="1:7" s="5" customFormat="1" ht="25.9" customHeight="1">
      <c r="A30" s="24" t="s">
        <v>9</v>
      </c>
      <c r="B30" s="24">
        <v>110</v>
      </c>
      <c r="C30" s="24">
        <v>1220</v>
      </c>
      <c r="D30" s="13">
        <v>3000</v>
      </c>
      <c r="E30" s="17">
        <v>1</v>
      </c>
      <c r="F30" s="12">
        <f t="shared" si="0"/>
        <v>1087.02</v>
      </c>
      <c r="G30" s="13"/>
    </row>
    <row r="31" spans="1:7" s="5" customFormat="1" ht="25.9" customHeight="1">
      <c r="A31" s="24" t="s">
        <v>9</v>
      </c>
      <c r="B31" s="24">
        <v>110</v>
      </c>
      <c r="C31" s="24">
        <v>1220</v>
      </c>
      <c r="D31" s="13">
        <v>2470</v>
      </c>
      <c r="E31" s="17">
        <v>1</v>
      </c>
      <c r="F31" s="12">
        <f t="shared" si="0"/>
        <v>894.97979999999995</v>
      </c>
      <c r="G31" s="13"/>
    </row>
    <row r="32" spans="1:7" s="5" customFormat="1" ht="25.9" customHeight="1">
      <c r="A32" s="24" t="s">
        <v>9</v>
      </c>
      <c r="B32" s="24">
        <v>120</v>
      </c>
      <c r="C32" s="24">
        <v>1220</v>
      </c>
      <c r="D32" s="13">
        <v>3000</v>
      </c>
      <c r="E32" s="17">
        <v>3</v>
      </c>
      <c r="F32" s="12">
        <f t="shared" si="0"/>
        <v>3557.5199999999995</v>
      </c>
      <c r="G32" s="13"/>
    </row>
    <row r="33" spans="1:7" s="5" customFormat="1" ht="25.9" customHeight="1">
      <c r="A33" s="23" t="s">
        <v>9</v>
      </c>
      <c r="B33" s="23">
        <v>155</v>
      </c>
      <c r="C33" s="23">
        <v>1100</v>
      </c>
      <c r="D33" s="17">
        <v>2100</v>
      </c>
      <c r="E33" s="17">
        <v>1</v>
      </c>
      <c r="F33" s="15">
        <f t="shared" si="0"/>
        <v>966.73500000000013</v>
      </c>
      <c r="G33" s="16"/>
    </row>
    <row r="34" spans="1:7" s="5" customFormat="1" ht="25.9" customHeight="1">
      <c r="A34" s="26" t="s">
        <v>17</v>
      </c>
      <c r="B34" s="26">
        <v>10</v>
      </c>
      <c r="C34" s="26">
        <v>1210</v>
      </c>
      <c r="D34" s="27">
        <v>2000</v>
      </c>
      <c r="E34" s="27">
        <v>4</v>
      </c>
      <c r="F34" s="20">
        <f t="shared" si="0"/>
        <v>261.36</v>
      </c>
      <c r="G34" s="27" t="s">
        <v>18</v>
      </c>
    </row>
    <row r="35" spans="1:7" s="5" customFormat="1" ht="25.9" customHeight="1">
      <c r="A35" s="26" t="s">
        <v>17</v>
      </c>
      <c r="B35" s="26">
        <v>20</v>
      </c>
      <c r="C35" s="26">
        <v>1210</v>
      </c>
      <c r="D35" s="27">
        <v>2550</v>
      </c>
      <c r="E35" s="27">
        <v>2</v>
      </c>
      <c r="F35" s="20">
        <f t="shared" si="0"/>
        <v>333.23399999999998</v>
      </c>
      <c r="G35" s="27" t="s">
        <v>18</v>
      </c>
    </row>
    <row r="36" spans="1:7" s="5" customFormat="1" ht="25.9" customHeight="1">
      <c r="A36" s="26" t="s">
        <v>17</v>
      </c>
      <c r="B36" s="26">
        <v>20</v>
      </c>
      <c r="C36" s="26">
        <v>1210</v>
      </c>
      <c r="D36" s="27">
        <v>2650</v>
      </c>
      <c r="E36" s="27">
        <v>2</v>
      </c>
      <c r="F36" s="20">
        <f t="shared" si="0"/>
        <v>346.30200000000002</v>
      </c>
      <c r="G36" s="27" t="s">
        <v>18</v>
      </c>
    </row>
    <row r="37" spans="1:7" s="5" customFormat="1" ht="25.9" customHeight="1">
      <c r="A37" s="26" t="s">
        <v>17</v>
      </c>
      <c r="B37" s="26">
        <v>30</v>
      </c>
      <c r="C37" s="26">
        <v>1210</v>
      </c>
      <c r="D37" s="27">
        <v>2970</v>
      </c>
      <c r="E37" s="27">
        <v>2</v>
      </c>
      <c r="F37" s="20">
        <f t="shared" si="0"/>
        <v>582.17939999999999</v>
      </c>
      <c r="G37" s="27" t="s">
        <v>18</v>
      </c>
    </row>
    <row r="38" spans="1:7" s="5" customFormat="1" ht="25.9" customHeight="1">
      <c r="A38" s="26" t="s">
        <v>17</v>
      </c>
      <c r="B38" s="26">
        <v>30</v>
      </c>
      <c r="C38" s="26">
        <v>1190</v>
      </c>
      <c r="D38" s="27">
        <v>2970</v>
      </c>
      <c r="E38" s="27">
        <v>2</v>
      </c>
      <c r="F38" s="20">
        <f t="shared" si="0"/>
        <v>572.5566</v>
      </c>
      <c r="G38" s="27" t="s">
        <v>18</v>
      </c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/>
      <c r="B43" s="28"/>
      <c r="C43" s="28"/>
      <c r="D43" s="29"/>
      <c r="E43" s="28"/>
      <c r="F43" s="30"/>
      <c r="G43" s="29"/>
    </row>
    <row r="44" spans="1:7" s="5" customFormat="1" ht="25.9" customHeight="1">
      <c r="A44" s="28"/>
      <c r="B44" s="28"/>
      <c r="C44" s="28"/>
      <c r="D44" s="29"/>
      <c r="E44" s="28"/>
      <c r="F44" s="30"/>
      <c r="G44" s="29"/>
    </row>
    <row r="45" spans="1:7" s="5" customFormat="1" ht="25.9" customHeight="1">
      <c r="A45" s="28"/>
      <c r="B45" s="28"/>
      <c r="C45" s="28"/>
      <c r="D45" s="29"/>
      <c r="E45" s="28"/>
      <c r="F45" s="30"/>
      <c r="G45" s="29"/>
    </row>
    <row r="46" spans="1:7" s="5" customFormat="1" ht="25.9" customHeight="1">
      <c r="A46" s="28" t="s">
        <v>19</v>
      </c>
      <c r="B46" s="28"/>
      <c r="C46" s="28"/>
      <c r="D46" s="29"/>
      <c r="E46" s="28"/>
      <c r="F46" s="30">
        <f>SUM(F4:F45)</f>
        <v>31102.110000000004</v>
      </c>
      <c r="G46" s="29"/>
    </row>
  </sheetData>
  <autoFilter ref="A3:G38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V43"/>
  <sheetViews>
    <sheetView workbookViewId="0">
      <pane ySplit="3" topLeftCell="A4" activePane="bottomLeft" state="frozen"/>
      <selection pane="bottomLeft" activeCell="J17" sqref="J17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31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5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14</v>
      </c>
      <c r="C13" s="24">
        <v>1000</v>
      </c>
      <c r="D13" s="13">
        <v>2500</v>
      </c>
      <c r="E13" s="17">
        <v>6</v>
      </c>
      <c r="F13" s="15">
        <f t="shared" si="0"/>
        <v>567</v>
      </c>
      <c r="G13" s="13"/>
    </row>
    <row r="14" spans="1:24" s="5" customFormat="1" ht="25.9" customHeight="1">
      <c r="A14" s="24">
        <v>5052</v>
      </c>
      <c r="B14" s="24">
        <v>20</v>
      </c>
      <c r="C14" s="24">
        <v>450</v>
      </c>
      <c r="D14" s="13">
        <v>450</v>
      </c>
      <c r="E14" s="17">
        <v>34</v>
      </c>
      <c r="F14" s="15">
        <f t="shared" si="0"/>
        <v>371.79</v>
      </c>
      <c r="G14" s="13"/>
    </row>
    <row r="15" spans="1:24" s="5" customFormat="1" ht="25.9" customHeight="1">
      <c r="A15" s="24">
        <v>5083</v>
      </c>
      <c r="B15" s="24">
        <v>42</v>
      </c>
      <c r="C15" s="24">
        <v>780</v>
      </c>
      <c r="D15" s="13">
        <v>780</v>
      </c>
      <c r="E15" s="17">
        <v>5</v>
      </c>
      <c r="F15" s="15">
        <f t="shared" si="0"/>
        <v>344.96280000000002</v>
      </c>
      <c r="G15" s="13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28"/>
      <c r="B17" s="28"/>
      <c r="C17" s="28"/>
      <c r="D17" s="29"/>
      <c r="E17" s="31"/>
      <c r="F17" s="32"/>
      <c r="G17" s="29"/>
    </row>
    <row r="18" spans="1:7" s="5" customFormat="1" ht="25.9" customHeight="1">
      <c r="A18" s="33"/>
      <c r="B18" s="33"/>
      <c r="C18" s="33"/>
      <c r="D18" s="31"/>
      <c r="E18" s="31"/>
      <c r="F18" s="34"/>
      <c r="G18" s="35"/>
    </row>
    <row r="19" spans="1:7" s="5" customFormat="1" ht="25.9" customHeight="1">
      <c r="A19" s="33"/>
      <c r="B19" s="28"/>
      <c r="C19" s="28"/>
      <c r="D19" s="29"/>
      <c r="E19" s="28"/>
      <c r="F19" s="30"/>
      <c r="G19" s="29"/>
    </row>
    <row r="20" spans="1:7" s="5" customFormat="1" ht="25.9" customHeight="1">
      <c r="A20" s="28"/>
      <c r="B20" s="28"/>
      <c r="C20" s="28"/>
      <c r="D20" s="29"/>
      <c r="E20" s="31"/>
      <c r="F20" s="32"/>
      <c r="G20" s="29"/>
    </row>
    <row r="21" spans="1:7" s="5" customFormat="1" ht="25.9" customHeight="1">
      <c r="A21" s="33"/>
      <c r="B21" s="33"/>
      <c r="C21" s="33"/>
      <c r="D21" s="31"/>
      <c r="E21" s="31"/>
      <c r="F21" s="34"/>
      <c r="G21" s="35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28"/>
      <c r="B28" s="28"/>
      <c r="C28" s="28"/>
      <c r="D28" s="29"/>
      <c r="E28" s="31"/>
      <c r="F28" s="32"/>
      <c r="G28" s="29"/>
    </row>
    <row r="29" spans="1:7" s="5" customFormat="1" ht="25.9" customHeight="1">
      <c r="A29" s="33"/>
      <c r="B29" s="33"/>
      <c r="C29" s="33"/>
      <c r="D29" s="31"/>
      <c r="E29" s="31"/>
      <c r="F29" s="34"/>
      <c r="G29" s="35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28"/>
      <c r="B34" s="28"/>
      <c r="C34" s="28"/>
      <c r="D34" s="29"/>
      <c r="E34" s="31"/>
      <c r="F34" s="32"/>
      <c r="G34" s="29"/>
    </row>
    <row r="35" spans="1:7" s="5" customFormat="1" ht="25.9" customHeight="1">
      <c r="A35" s="33"/>
      <c r="B35" s="33"/>
      <c r="C35" s="33"/>
      <c r="D35" s="31"/>
      <c r="E35" s="31"/>
      <c r="F35" s="34"/>
      <c r="G35" s="35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 t="s">
        <v>19</v>
      </c>
      <c r="B43" s="28"/>
      <c r="C43" s="28"/>
      <c r="D43" s="29"/>
      <c r="E43" s="28"/>
      <c r="F43" s="30">
        <f>SUM(F4:F42)</f>
        <v>8300.6046000000006</v>
      </c>
      <c r="G43" s="29"/>
    </row>
  </sheetData>
  <autoFilter ref="A3:G35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V31"/>
  <sheetViews>
    <sheetView workbookViewId="0">
      <pane ySplit="3" topLeftCell="A4" activePane="bottomLeft" state="frozen"/>
      <selection pane="bottomLeft" activeCell="J16" sqref="J16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32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4.75" customHeight="1">
      <c r="A4" s="10" t="s">
        <v>9</v>
      </c>
      <c r="B4" s="10">
        <v>10</v>
      </c>
      <c r="C4" s="10">
        <v>1220</v>
      </c>
      <c r="D4" s="10">
        <v>3000</v>
      </c>
      <c r="E4" s="11">
        <v>4</v>
      </c>
      <c r="F4" s="12">
        <f t="shared" ref="F4:F31" si="0">B4*C4*D4*2.7/1000000*E4</f>
        <v>395.28</v>
      </c>
      <c r="G4" s="9"/>
      <c r="W4" s="1"/>
      <c r="X4" s="1"/>
    </row>
    <row r="5" spans="1:24" s="5" customFormat="1" ht="24.75" customHeight="1">
      <c r="A5" s="10" t="s">
        <v>9</v>
      </c>
      <c r="B5" s="10">
        <v>12</v>
      </c>
      <c r="C5" s="10">
        <v>1220</v>
      </c>
      <c r="D5" s="10">
        <v>2570</v>
      </c>
      <c r="E5" s="11">
        <v>1</v>
      </c>
      <c r="F5" s="12">
        <f t="shared" si="0"/>
        <v>101.58696</v>
      </c>
      <c r="G5" s="9"/>
      <c r="W5" s="1"/>
      <c r="X5" s="1"/>
    </row>
    <row r="6" spans="1:24" s="5" customFormat="1" ht="24.75" customHeight="1">
      <c r="A6" s="10" t="s">
        <v>9</v>
      </c>
      <c r="B6" s="10">
        <v>14</v>
      </c>
      <c r="C6" s="10">
        <v>1220</v>
      </c>
      <c r="D6" s="10">
        <v>3000</v>
      </c>
      <c r="E6" s="11">
        <v>7</v>
      </c>
      <c r="F6" s="12">
        <f t="shared" si="0"/>
        <v>968.43600000000015</v>
      </c>
      <c r="G6" s="9"/>
      <c r="W6" s="1"/>
      <c r="X6" s="1"/>
    </row>
    <row r="7" spans="1:24" s="5" customFormat="1" ht="24.95" customHeight="1">
      <c r="A7" s="10" t="s">
        <v>9</v>
      </c>
      <c r="B7" s="10">
        <v>16</v>
      </c>
      <c r="C7" s="10">
        <v>1220</v>
      </c>
      <c r="D7" s="10">
        <v>3000</v>
      </c>
      <c r="E7" s="11">
        <v>10</v>
      </c>
      <c r="F7" s="12">
        <f t="shared" si="0"/>
        <v>1581.12</v>
      </c>
      <c r="G7" s="13"/>
    </row>
    <row r="8" spans="1:24" s="5" customFormat="1" ht="24.95" customHeight="1">
      <c r="A8" s="10" t="s">
        <v>9</v>
      </c>
      <c r="B8" s="10">
        <v>18</v>
      </c>
      <c r="C8" s="10">
        <v>1220</v>
      </c>
      <c r="D8" s="10">
        <v>3000</v>
      </c>
      <c r="E8" s="11">
        <v>4</v>
      </c>
      <c r="F8" s="12">
        <f t="shared" si="0"/>
        <v>711.50400000000002</v>
      </c>
      <c r="G8" s="13"/>
    </row>
    <row r="9" spans="1:24" s="5" customFormat="1" ht="24.95" customHeight="1">
      <c r="A9" s="10" t="s">
        <v>9</v>
      </c>
      <c r="B9" s="10">
        <v>18</v>
      </c>
      <c r="C9" s="10">
        <v>1220</v>
      </c>
      <c r="D9" s="14">
        <v>2550</v>
      </c>
      <c r="E9" s="11">
        <v>1</v>
      </c>
      <c r="F9" s="12">
        <f t="shared" si="0"/>
        <v>151.19460000000001</v>
      </c>
      <c r="G9" s="13"/>
    </row>
    <row r="10" spans="1:24" s="5" customFormat="1" ht="24.95" customHeight="1">
      <c r="A10" s="10" t="s">
        <v>9</v>
      </c>
      <c r="B10" s="10">
        <v>18</v>
      </c>
      <c r="C10" s="10">
        <v>1200</v>
      </c>
      <c r="D10" s="10">
        <v>3000</v>
      </c>
      <c r="E10" s="11">
        <v>1</v>
      </c>
      <c r="F10" s="12">
        <f t="shared" si="0"/>
        <v>174.96</v>
      </c>
      <c r="G10" s="13"/>
    </row>
    <row r="11" spans="1:24" s="5" customFormat="1" ht="24.95" customHeight="1">
      <c r="A11" s="10" t="s">
        <v>9</v>
      </c>
      <c r="B11" s="10">
        <v>20</v>
      </c>
      <c r="C11" s="10">
        <v>1220</v>
      </c>
      <c r="D11" s="10">
        <v>3000</v>
      </c>
      <c r="E11" s="11">
        <f>6-4</f>
        <v>2</v>
      </c>
      <c r="F11" s="12">
        <f t="shared" si="0"/>
        <v>395.28</v>
      </c>
      <c r="G11" s="13" t="s">
        <v>10</v>
      </c>
    </row>
    <row r="12" spans="1:24" s="5" customFormat="1" ht="24.95" customHeight="1">
      <c r="A12" s="10" t="s">
        <v>9</v>
      </c>
      <c r="B12" s="10">
        <v>20</v>
      </c>
      <c r="C12" s="10">
        <v>1220</v>
      </c>
      <c r="D12" s="14">
        <v>2290</v>
      </c>
      <c r="E12" s="11">
        <v>1</v>
      </c>
      <c r="F12" s="12">
        <f t="shared" si="0"/>
        <v>150.86519999999999</v>
      </c>
      <c r="G12" s="13"/>
    </row>
    <row r="13" spans="1:24" s="5" customFormat="1" ht="24.95" customHeight="1">
      <c r="A13" s="10" t="s">
        <v>9</v>
      </c>
      <c r="B13" s="10">
        <v>22</v>
      </c>
      <c r="C13" s="10">
        <v>1220</v>
      </c>
      <c r="D13" s="38">
        <v>3000</v>
      </c>
      <c r="E13" s="11">
        <f>4-4</f>
        <v>0</v>
      </c>
      <c r="F13" s="12">
        <f t="shared" si="0"/>
        <v>0</v>
      </c>
      <c r="G13" s="13"/>
    </row>
    <row r="14" spans="1:24" s="5" customFormat="1" ht="24.95" customHeight="1">
      <c r="A14" s="10" t="s">
        <v>9</v>
      </c>
      <c r="B14" s="10">
        <v>22</v>
      </c>
      <c r="C14" s="10">
        <v>1220</v>
      </c>
      <c r="D14" s="14">
        <v>2510</v>
      </c>
      <c r="E14" s="11">
        <v>1</v>
      </c>
      <c r="F14" s="12">
        <f t="shared" si="0"/>
        <v>181.89467999999999</v>
      </c>
      <c r="G14" s="13"/>
    </row>
    <row r="15" spans="1:24" s="5" customFormat="1" ht="24.95" customHeight="1">
      <c r="A15" s="10" t="s">
        <v>9</v>
      </c>
      <c r="B15" s="10">
        <v>30</v>
      </c>
      <c r="C15" s="10">
        <v>1220</v>
      </c>
      <c r="D15" s="10">
        <v>3000</v>
      </c>
      <c r="E15" s="11">
        <v>8</v>
      </c>
      <c r="F15" s="12">
        <f t="shared" si="0"/>
        <v>2371.6799999999998</v>
      </c>
      <c r="G15" s="13"/>
    </row>
    <row r="16" spans="1:24" s="5" customFormat="1" ht="24.95" customHeight="1">
      <c r="A16" s="10" t="s">
        <v>9</v>
      </c>
      <c r="B16" s="10">
        <v>30</v>
      </c>
      <c r="C16" s="10">
        <v>1220</v>
      </c>
      <c r="D16" s="14">
        <v>2770</v>
      </c>
      <c r="E16" s="11">
        <f>1-1</f>
        <v>0</v>
      </c>
      <c r="F16" s="12">
        <f t="shared" si="0"/>
        <v>0</v>
      </c>
      <c r="G16" s="13"/>
    </row>
    <row r="17" spans="1:24" s="5" customFormat="1" ht="24.95" customHeight="1">
      <c r="A17" s="10" t="s">
        <v>9</v>
      </c>
      <c r="B17" s="10">
        <v>35</v>
      </c>
      <c r="C17" s="10">
        <v>1220</v>
      </c>
      <c r="D17" s="10">
        <v>3000</v>
      </c>
      <c r="E17" s="11">
        <f>7-2</f>
        <v>5</v>
      </c>
      <c r="F17" s="12">
        <f t="shared" si="0"/>
        <v>1729.35</v>
      </c>
      <c r="G17" s="13"/>
    </row>
    <row r="18" spans="1:24" s="5" customFormat="1" ht="24.95" customHeight="1">
      <c r="A18" s="10" t="s">
        <v>9</v>
      </c>
      <c r="B18" s="10">
        <v>40</v>
      </c>
      <c r="C18" s="10">
        <v>1220</v>
      </c>
      <c r="D18" s="10">
        <v>3000</v>
      </c>
      <c r="E18" s="11">
        <v>17</v>
      </c>
      <c r="F18" s="12">
        <f t="shared" si="0"/>
        <v>6719.7599999999993</v>
      </c>
      <c r="G18" s="13"/>
    </row>
    <row r="19" spans="1:24" s="5" customFormat="1" ht="24.95" customHeight="1">
      <c r="A19" s="10" t="s">
        <v>9</v>
      </c>
      <c r="B19" s="10">
        <v>45</v>
      </c>
      <c r="C19" s="10">
        <v>1220</v>
      </c>
      <c r="D19" s="10">
        <v>3000</v>
      </c>
      <c r="E19" s="11">
        <v>9</v>
      </c>
      <c r="F19" s="12">
        <f t="shared" si="0"/>
        <v>4002.21</v>
      </c>
      <c r="G19" s="13"/>
    </row>
    <row r="20" spans="1:24" s="5" customFormat="1" ht="24.95" customHeight="1">
      <c r="A20" s="10" t="s">
        <v>9</v>
      </c>
      <c r="B20" s="10">
        <v>50</v>
      </c>
      <c r="C20" s="10">
        <v>1220</v>
      </c>
      <c r="D20" s="10">
        <v>3000</v>
      </c>
      <c r="E20" s="11">
        <f>19-1</f>
        <v>18</v>
      </c>
      <c r="F20" s="12">
        <f t="shared" si="0"/>
        <v>8893.8000000000011</v>
      </c>
      <c r="G20" s="13"/>
    </row>
    <row r="21" spans="1:24" s="5" customFormat="1" ht="24.95" customHeight="1">
      <c r="A21" s="10" t="s">
        <v>9</v>
      </c>
      <c r="B21" s="10">
        <v>55</v>
      </c>
      <c r="C21" s="10">
        <v>1220</v>
      </c>
      <c r="D21" s="10">
        <v>3000</v>
      </c>
      <c r="E21" s="11">
        <v>7</v>
      </c>
      <c r="F21" s="12">
        <f t="shared" si="0"/>
        <v>3804.5699999999997</v>
      </c>
      <c r="G21" s="13"/>
    </row>
    <row r="22" spans="1:24" s="5" customFormat="1" ht="24.95" customHeight="1">
      <c r="A22" s="10" t="s">
        <v>9</v>
      </c>
      <c r="B22" s="10">
        <v>60</v>
      </c>
      <c r="C22" s="10">
        <v>1220</v>
      </c>
      <c r="D22" s="10">
        <v>3000</v>
      </c>
      <c r="E22" s="11">
        <f>2-1</f>
        <v>1</v>
      </c>
      <c r="F22" s="15">
        <f t="shared" si="0"/>
        <v>592.91999999999996</v>
      </c>
      <c r="G22" s="16"/>
    </row>
    <row r="23" spans="1:24" s="5" customFormat="1" ht="24.95" customHeight="1">
      <c r="A23" s="10" t="s">
        <v>9</v>
      </c>
      <c r="B23" s="10">
        <v>65</v>
      </c>
      <c r="C23" s="10">
        <v>1220</v>
      </c>
      <c r="D23" s="10">
        <v>3000</v>
      </c>
      <c r="E23" s="11">
        <f>3-1</f>
        <v>2</v>
      </c>
      <c r="F23" s="15">
        <f t="shared" si="0"/>
        <v>1284.6600000000001</v>
      </c>
      <c r="G23" s="16"/>
    </row>
    <row r="24" spans="1:24" s="5" customFormat="1" ht="24.95" customHeight="1">
      <c r="A24" s="10" t="s">
        <v>9</v>
      </c>
      <c r="B24" s="10">
        <v>75</v>
      </c>
      <c r="C24" s="10">
        <v>1220</v>
      </c>
      <c r="D24" s="14">
        <v>2870</v>
      </c>
      <c r="E24" s="11">
        <v>1</v>
      </c>
      <c r="F24" s="15">
        <f t="shared" si="0"/>
        <v>709.0335</v>
      </c>
      <c r="G24" s="16"/>
    </row>
    <row r="25" spans="1:24" s="5" customFormat="1" ht="24.95" customHeight="1">
      <c r="A25" s="10" t="s">
        <v>9</v>
      </c>
      <c r="B25" s="10">
        <v>85</v>
      </c>
      <c r="C25" s="10">
        <v>1220</v>
      </c>
      <c r="D25" s="10">
        <v>3000</v>
      </c>
      <c r="E25" s="11">
        <v>5</v>
      </c>
      <c r="F25" s="15">
        <f t="shared" si="0"/>
        <v>4199.8500000000004</v>
      </c>
      <c r="G25" s="17"/>
    </row>
    <row r="26" spans="1:24" s="5" customFormat="1" ht="24.95" customHeight="1">
      <c r="A26" s="10" t="s">
        <v>9</v>
      </c>
      <c r="B26" s="10">
        <v>85</v>
      </c>
      <c r="C26" s="10">
        <v>1220</v>
      </c>
      <c r="D26" s="14">
        <v>2950</v>
      </c>
      <c r="E26" s="11">
        <v>1</v>
      </c>
      <c r="F26" s="15">
        <f t="shared" si="0"/>
        <v>825.97050000000002</v>
      </c>
      <c r="G26" s="17"/>
    </row>
    <row r="27" spans="1:24" s="5" customFormat="1" ht="24.95" customHeight="1">
      <c r="A27" s="10" t="s">
        <v>9</v>
      </c>
      <c r="B27" s="10">
        <v>95</v>
      </c>
      <c r="C27" s="10">
        <v>1220</v>
      </c>
      <c r="D27" s="10">
        <v>3000</v>
      </c>
      <c r="E27" s="11">
        <v>1</v>
      </c>
      <c r="F27" s="15">
        <f t="shared" si="0"/>
        <v>938.79000000000008</v>
      </c>
      <c r="G27" s="17"/>
    </row>
    <row r="28" spans="1:24" s="5" customFormat="1" ht="24.95" customHeight="1">
      <c r="A28" s="10" t="s">
        <v>9</v>
      </c>
      <c r="B28" s="10">
        <v>95</v>
      </c>
      <c r="C28" s="10">
        <v>1200</v>
      </c>
      <c r="D28" s="10">
        <v>3000</v>
      </c>
      <c r="E28" s="11">
        <v>1</v>
      </c>
      <c r="F28" s="15">
        <f t="shared" si="0"/>
        <v>923.40000000000009</v>
      </c>
      <c r="G28" s="17"/>
    </row>
    <row r="29" spans="1:24" ht="24.95" customHeight="1">
      <c r="A29" s="18" t="s">
        <v>9</v>
      </c>
      <c r="B29" s="18">
        <v>16</v>
      </c>
      <c r="C29" s="18">
        <v>1220</v>
      </c>
      <c r="D29" s="18">
        <v>3000</v>
      </c>
      <c r="E29" s="19">
        <v>4</v>
      </c>
      <c r="F29" s="20">
        <f t="shared" si="0"/>
        <v>632.44799999999998</v>
      </c>
      <c r="G29" s="21" t="s">
        <v>12</v>
      </c>
    </row>
    <row r="30" spans="1:24" s="5" customFormat="1" ht="24.95" customHeight="1">
      <c r="A30" s="18" t="s">
        <v>13</v>
      </c>
      <c r="B30" s="18">
        <v>10</v>
      </c>
      <c r="C30" s="18">
        <v>1220</v>
      </c>
      <c r="D30" s="22">
        <v>2600</v>
      </c>
      <c r="E30" s="19">
        <v>2</v>
      </c>
      <c r="F30" s="20">
        <f t="shared" si="0"/>
        <v>171.28800000000001</v>
      </c>
      <c r="G30" s="21" t="s">
        <v>12</v>
      </c>
      <c r="W30" s="1"/>
      <c r="X30" s="1"/>
    </row>
    <row r="31" spans="1:24" s="5" customFormat="1" ht="24.95" customHeight="1">
      <c r="A31" s="18" t="s">
        <v>13</v>
      </c>
      <c r="B31" s="18">
        <v>10</v>
      </c>
      <c r="C31" s="18">
        <v>1220</v>
      </c>
      <c r="D31" s="18">
        <v>3000</v>
      </c>
      <c r="E31" s="19">
        <v>11</v>
      </c>
      <c r="F31" s="20">
        <f t="shared" si="0"/>
        <v>1087.02</v>
      </c>
      <c r="G31" s="21" t="s">
        <v>12</v>
      </c>
      <c r="W31" s="1"/>
      <c r="X31" s="1"/>
    </row>
  </sheetData>
  <autoFilter ref="A3:G31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V45"/>
  <sheetViews>
    <sheetView workbookViewId="0">
      <pane ySplit="3" topLeftCell="A24" activePane="bottomLeft" state="frozen"/>
      <selection pane="bottomLeft" activeCell="J16" sqref="J16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32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37" si="0">B4*C4*D4*2.7/1000000*E4</f>
        <v>98.82</v>
      </c>
      <c r="G4" s="13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2500</v>
      </c>
      <c r="E5" s="17">
        <v>2</v>
      </c>
      <c r="F5" s="12">
        <f t="shared" si="0"/>
        <v>164.7</v>
      </c>
      <c r="G5" s="13"/>
    </row>
    <row r="6" spans="1:24" s="5" customFormat="1" ht="25.9" customHeight="1">
      <c r="A6" s="24" t="s">
        <v>9</v>
      </c>
      <c r="B6" s="24">
        <v>10</v>
      </c>
      <c r="C6" s="24">
        <v>1220</v>
      </c>
      <c r="D6" s="13">
        <v>2980</v>
      </c>
      <c r="E6" s="17">
        <v>1</v>
      </c>
      <c r="F6" s="12">
        <f t="shared" si="0"/>
        <v>98.161199999999994</v>
      </c>
      <c r="G6" s="13"/>
    </row>
    <row r="7" spans="1:24" s="5" customFormat="1" ht="25.9" customHeight="1">
      <c r="A7" s="23" t="s">
        <v>9</v>
      </c>
      <c r="B7" s="23">
        <v>10</v>
      </c>
      <c r="C7" s="23">
        <v>1010</v>
      </c>
      <c r="D7" s="17">
        <v>3000</v>
      </c>
      <c r="E7" s="17">
        <v>6</v>
      </c>
      <c r="F7" s="15">
        <f t="shared" si="0"/>
        <v>490.86</v>
      </c>
      <c r="G7" s="16"/>
    </row>
    <row r="8" spans="1:24" s="5" customFormat="1" ht="25.9" customHeight="1">
      <c r="A8" s="24" t="s">
        <v>9</v>
      </c>
      <c r="B8" s="24">
        <v>18</v>
      </c>
      <c r="C8" s="24">
        <v>1220</v>
      </c>
      <c r="D8" s="13">
        <v>3000</v>
      </c>
      <c r="E8" s="17">
        <v>3</v>
      </c>
      <c r="F8" s="12">
        <f t="shared" si="0"/>
        <v>533.62800000000004</v>
      </c>
      <c r="G8" s="13"/>
    </row>
    <row r="9" spans="1:24" s="5" customFormat="1" ht="25.9" customHeight="1">
      <c r="A9" s="24" t="s">
        <v>9</v>
      </c>
      <c r="B9" s="24">
        <v>20</v>
      </c>
      <c r="C9" s="24">
        <v>1220</v>
      </c>
      <c r="D9" s="13">
        <v>3000</v>
      </c>
      <c r="E9" s="17">
        <v>4</v>
      </c>
      <c r="F9" s="12">
        <f t="shared" si="0"/>
        <v>790.56</v>
      </c>
      <c r="G9" s="13"/>
    </row>
    <row r="10" spans="1:24" s="5" customFormat="1" ht="24.95" customHeight="1">
      <c r="A10" s="10" t="s">
        <v>9</v>
      </c>
      <c r="B10" s="10">
        <v>20</v>
      </c>
      <c r="C10" s="10">
        <v>1220</v>
      </c>
      <c r="D10" s="10">
        <v>3000</v>
      </c>
      <c r="E10" s="11">
        <v>1</v>
      </c>
      <c r="F10" s="12">
        <f t="shared" si="0"/>
        <v>197.64</v>
      </c>
      <c r="G10" s="13" t="s">
        <v>26</v>
      </c>
    </row>
    <row r="11" spans="1:24" s="5" customFormat="1" ht="25.9" customHeight="1">
      <c r="A11" s="23" t="s">
        <v>9</v>
      </c>
      <c r="B11" s="23">
        <v>22</v>
      </c>
      <c r="C11" s="23">
        <v>1220</v>
      </c>
      <c r="D11" s="17">
        <v>3000</v>
      </c>
      <c r="E11" s="17">
        <v>8</v>
      </c>
      <c r="F11" s="15">
        <f t="shared" si="0"/>
        <v>1739.232</v>
      </c>
      <c r="G11" s="16" t="s">
        <v>30</v>
      </c>
    </row>
    <row r="12" spans="1:24" s="5" customFormat="1" ht="24.95" customHeight="1">
      <c r="A12" s="10" t="s">
        <v>9</v>
      </c>
      <c r="B12" s="10">
        <v>30</v>
      </c>
      <c r="C12" s="10">
        <v>1220</v>
      </c>
      <c r="D12" s="10">
        <v>3000</v>
      </c>
      <c r="E12" s="11">
        <v>9</v>
      </c>
      <c r="F12" s="12">
        <f t="shared" si="0"/>
        <v>2668.14</v>
      </c>
      <c r="G12" s="13" t="s">
        <v>27</v>
      </c>
    </row>
    <row r="13" spans="1:24" s="5" customFormat="1" ht="25.9" customHeight="1">
      <c r="A13" s="23" t="s">
        <v>9</v>
      </c>
      <c r="B13" s="23">
        <v>30</v>
      </c>
      <c r="C13" s="23">
        <v>1220</v>
      </c>
      <c r="D13" s="36">
        <v>3020</v>
      </c>
      <c r="E13" s="17">
        <v>1</v>
      </c>
      <c r="F13" s="15">
        <f t="shared" si="0"/>
        <v>298.43639999999999</v>
      </c>
      <c r="G13" s="16"/>
    </row>
    <row r="14" spans="1:24" s="5" customFormat="1" ht="25.9" customHeight="1">
      <c r="A14" s="24" t="s">
        <v>9</v>
      </c>
      <c r="B14" s="24">
        <v>30</v>
      </c>
      <c r="C14" s="24">
        <v>1220</v>
      </c>
      <c r="D14" s="37">
        <v>2900</v>
      </c>
      <c r="E14" s="17">
        <v>1</v>
      </c>
      <c r="F14" s="12">
        <f t="shared" si="0"/>
        <v>286.57799999999997</v>
      </c>
      <c r="G14" s="13"/>
    </row>
    <row r="15" spans="1:24" s="5" customFormat="1" ht="25.9" customHeight="1">
      <c r="A15" s="24" t="s">
        <v>9</v>
      </c>
      <c r="B15" s="24">
        <v>35</v>
      </c>
      <c r="C15" s="24">
        <v>1220</v>
      </c>
      <c r="D15" s="13">
        <v>3000</v>
      </c>
      <c r="E15" s="17">
        <v>1</v>
      </c>
      <c r="F15" s="12">
        <f t="shared" si="0"/>
        <v>345.87</v>
      </c>
      <c r="G15" s="13"/>
    </row>
    <row r="16" spans="1:24" s="5" customFormat="1" ht="25.9" customHeight="1">
      <c r="A16" s="23" t="s">
        <v>9</v>
      </c>
      <c r="B16" s="23">
        <v>40</v>
      </c>
      <c r="C16" s="23">
        <v>1210</v>
      </c>
      <c r="D16" s="17">
        <v>3000</v>
      </c>
      <c r="E16" s="17">
        <v>1</v>
      </c>
      <c r="F16" s="15">
        <f t="shared" si="0"/>
        <v>392.04</v>
      </c>
      <c r="G16" s="16"/>
    </row>
    <row r="17" spans="1:7" s="5" customFormat="1" ht="25.9" customHeight="1">
      <c r="A17" s="23" t="s">
        <v>9</v>
      </c>
      <c r="B17" s="24">
        <v>42</v>
      </c>
      <c r="C17" s="24">
        <v>1200</v>
      </c>
      <c r="D17" s="37">
        <v>2500</v>
      </c>
      <c r="E17" s="24">
        <v>3</v>
      </c>
      <c r="F17" s="25">
        <f t="shared" si="0"/>
        <v>1020.5999999999999</v>
      </c>
      <c r="G17" s="13"/>
    </row>
    <row r="18" spans="1:7" s="5" customFormat="1" ht="25.9" customHeight="1">
      <c r="A18" s="24" t="s">
        <v>9</v>
      </c>
      <c r="B18" s="24">
        <v>45</v>
      </c>
      <c r="C18" s="24">
        <v>1220</v>
      </c>
      <c r="D18" s="13">
        <v>3000</v>
      </c>
      <c r="E18" s="17">
        <v>3</v>
      </c>
      <c r="F18" s="12">
        <f t="shared" si="0"/>
        <v>1334.07</v>
      </c>
      <c r="G18" s="13"/>
    </row>
    <row r="19" spans="1:7" s="5" customFormat="1" ht="25.9" customHeight="1">
      <c r="A19" s="23" t="s">
        <v>9</v>
      </c>
      <c r="B19" s="23">
        <v>54</v>
      </c>
      <c r="C19" s="23">
        <v>1220</v>
      </c>
      <c r="D19" s="17">
        <v>3000</v>
      </c>
      <c r="E19" s="17">
        <v>1</v>
      </c>
      <c r="F19" s="15">
        <f t="shared" si="0"/>
        <v>533.62800000000004</v>
      </c>
      <c r="G19" s="16"/>
    </row>
    <row r="20" spans="1:7" s="5" customFormat="1" ht="25.9" customHeight="1">
      <c r="A20" s="24" t="s">
        <v>9</v>
      </c>
      <c r="B20" s="24">
        <v>60</v>
      </c>
      <c r="C20" s="24">
        <v>1220</v>
      </c>
      <c r="D20" s="13">
        <v>3000</v>
      </c>
      <c r="E20" s="17">
        <v>3</v>
      </c>
      <c r="F20" s="12">
        <f t="shared" si="0"/>
        <v>1778.7599999999998</v>
      </c>
      <c r="G20" s="13" t="s">
        <v>30</v>
      </c>
    </row>
    <row r="21" spans="1:7" s="5" customFormat="1" ht="25.9" customHeight="1">
      <c r="A21" s="24" t="s">
        <v>9</v>
      </c>
      <c r="B21" s="24">
        <v>65</v>
      </c>
      <c r="C21" s="24">
        <v>1220</v>
      </c>
      <c r="D21" s="37">
        <v>2900</v>
      </c>
      <c r="E21" s="17">
        <v>1</v>
      </c>
      <c r="F21" s="12">
        <f t="shared" si="0"/>
        <v>620.91899999999998</v>
      </c>
      <c r="G21" s="13"/>
    </row>
    <row r="22" spans="1:7" s="5" customFormat="1" ht="25.9" customHeight="1">
      <c r="A22" s="24" t="s">
        <v>9</v>
      </c>
      <c r="B22" s="24">
        <v>75</v>
      </c>
      <c r="C22" s="24">
        <v>1220</v>
      </c>
      <c r="D22" s="13">
        <v>3000</v>
      </c>
      <c r="E22" s="17">
        <v>1</v>
      </c>
      <c r="F22" s="12">
        <f t="shared" si="0"/>
        <v>741.15</v>
      </c>
      <c r="G22" s="13"/>
    </row>
    <row r="23" spans="1:7" s="5" customFormat="1" ht="25.9" customHeight="1">
      <c r="A23" s="24" t="s">
        <v>9</v>
      </c>
      <c r="B23" s="24">
        <v>80</v>
      </c>
      <c r="C23" s="24">
        <v>1220</v>
      </c>
      <c r="D23" s="37">
        <v>2880</v>
      </c>
      <c r="E23" s="17">
        <v>1</v>
      </c>
      <c r="F23" s="12">
        <f t="shared" si="0"/>
        <v>758.93759999999997</v>
      </c>
      <c r="G23" s="13"/>
    </row>
    <row r="24" spans="1:7" s="5" customFormat="1" ht="25.9" customHeight="1">
      <c r="A24" s="24" t="s">
        <v>9</v>
      </c>
      <c r="B24" s="24">
        <v>80</v>
      </c>
      <c r="C24" s="24">
        <v>1220</v>
      </c>
      <c r="D24" s="13">
        <v>3000</v>
      </c>
      <c r="E24" s="17">
        <v>1</v>
      </c>
      <c r="F24" s="12">
        <f t="shared" si="0"/>
        <v>790.56</v>
      </c>
      <c r="G24" s="13"/>
    </row>
    <row r="25" spans="1:7" s="5" customFormat="1" ht="25.9" customHeight="1">
      <c r="A25" s="24" t="s">
        <v>9</v>
      </c>
      <c r="B25" s="24">
        <v>85</v>
      </c>
      <c r="C25" s="24">
        <v>1220</v>
      </c>
      <c r="D25" s="13">
        <v>3000</v>
      </c>
      <c r="E25" s="17">
        <v>2</v>
      </c>
      <c r="F25" s="12">
        <f t="shared" si="0"/>
        <v>1679.94</v>
      </c>
      <c r="G25" s="13"/>
    </row>
    <row r="26" spans="1:7" s="5" customFormat="1" ht="25.9" customHeight="1">
      <c r="A26" s="23" t="s">
        <v>9</v>
      </c>
      <c r="B26" s="23">
        <v>90</v>
      </c>
      <c r="C26" s="23">
        <v>1220</v>
      </c>
      <c r="D26" s="17">
        <v>3000</v>
      </c>
      <c r="E26" s="17">
        <f>2-1</f>
        <v>1</v>
      </c>
      <c r="F26" s="15">
        <f t="shared" si="0"/>
        <v>889.38</v>
      </c>
      <c r="G26" s="16"/>
    </row>
    <row r="27" spans="1:7" s="5" customFormat="1" ht="25.9" customHeight="1">
      <c r="A27" s="24" t="s">
        <v>9</v>
      </c>
      <c r="B27" s="24">
        <v>95</v>
      </c>
      <c r="C27" s="24">
        <v>1220</v>
      </c>
      <c r="D27" s="13">
        <v>3000</v>
      </c>
      <c r="E27" s="17">
        <v>2</v>
      </c>
      <c r="F27" s="12">
        <f t="shared" si="0"/>
        <v>1877.5800000000002</v>
      </c>
      <c r="G27" s="13"/>
    </row>
    <row r="28" spans="1:7" s="5" customFormat="1" ht="25.9" customHeight="1">
      <c r="A28" s="24" t="s">
        <v>9</v>
      </c>
      <c r="B28" s="24">
        <v>100</v>
      </c>
      <c r="C28" s="24">
        <v>1220</v>
      </c>
      <c r="D28" s="13">
        <v>3000</v>
      </c>
      <c r="E28" s="17">
        <f>1-1</f>
        <v>0</v>
      </c>
      <c r="F28" s="12">
        <f t="shared" si="0"/>
        <v>0</v>
      </c>
      <c r="G28" s="13"/>
    </row>
    <row r="29" spans="1:7" s="5" customFormat="1" ht="25.9" customHeight="1">
      <c r="A29" s="24" t="s">
        <v>9</v>
      </c>
      <c r="B29" s="24">
        <v>110</v>
      </c>
      <c r="C29" s="24">
        <v>1220</v>
      </c>
      <c r="D29" s="13">
        <v>3000</v>
      </c>
      <c r="E29" s="17">
        <v>1</v>
      </c>
      <c r="F29" s="12">
        <f t="shared" si="0"/>
        <v>1087.02</v>
      </c>
      <c r="G29" s="13"/>
    </row>
    <row r="30" spans="1:7" s="5" customFormat="1" ht="25.9" customHeight="1">
      <c r="A30" s="24" t="s">
        <v>9</v>
      </c>
      <c r="B30" s="24">
        <v>110</v>
      </c>
      <c r="C30" s="24">
        <v>1220</v>
      </c>
      <c r="D30" s="13">
        <v>2470</v>
      </c>
      <c r="E30" s="17">
        <v>1</v>
      </c>
      <c r="F30" s="12">
        <f t="shared" si="0"/>
        <v>894.97979999999995</v>
      </c>
      <c r="G30" s="13"/>
    </row>
    <row r="31" spans="1:7" s="5" customFormat="1" ht="25.9" customHeight="1">
      <c r="A31" s="24" t="s">
        <v>9</v>
      </c>
      <c r="B31" s="24">
        <v>120</v>
      </c>
      <c r="C31" s="24">
        <v>1220</v>
      </c>
      <c r="D31" s="13">
        <v>3000</v>
      </c>
      <c r="E31" s="17">
        <v>3</v>
      </c>
      <c r="F31" s="12">
        <f t="shared" si="0"/>
        <v>3557.5199999999995</v>
      </c>
      <c r="G31" s="13"/>
    </row>
    <row r="32" spans="1:7" s="5" customFormat="1" ht="25.9" customHeight="1">
      <c r="A32" s="23" t="s">
        <v>9</v>
      </c>
      <c r="B32" s="23">
        <v>155</v>
      </c>
      <c r="C32" s="23">
        <v>1100</v>
      </c>
      <c r="D32" s="17">
        <v>2100</v>
      </c>
      <c r="E32" s="17">
        <v>1</v>
      </c>
      <c r="F32" s="15">
        <f t="shared" si="0"/>
        <v>966.73500000000013</v>
      </c>
      <c r="G32" s="16"/>
    </row>
    <row r="33" spans="1:7" s="5" customFormat="1" ht="25.9" customHeight="1">
      <c r="A33" s="26" t="s">
        <v>17</v>
      </c>
      <c r="B33" s="26">
        <v>10</v>
      </c>
      <c r="C33" s="26">
        <v>1210</v>
      </c>
      <c r="D33" s="27">
        <v>2000</v>
      </c>
      <c r="E33" s="27">
        <v>4</v>
      </c>
      <c r="F33" s="20">
        <f t="shared" si="0"/>
        <v>261.36</v>
      </c>
      <c r="G33" s="27" t="s">
        <v>18</v>
      </c>
    </row>
    <row r="34" spans="1:7" s="5" customFormat="1" ht="25.9" customHeight="1">
      <c r="A34" s="26" t="s">
        <v>17</v>
      </c>
      <c r="B34" s="26">
        <v>20</v>
      </c>
      <c r="C34" s="26">
        <v>1210</v>
      </c>
      <c r="D34" s="27">
        <v>2550</v>
      </c>
      <c r="E34" s="27">
        <v>2</v>
      </c>
      <c r="F34" s="20">
        <f t="shared" si="0"/>
        <v>333.23399999999998</v>
      </c>
      <c r="G34" s="27" t="s">
        <v>18</v>
      </c>
    </row>
    <row r="35" spans="1:7" s="5" customFormat="1" ht="25.9" customHeight="1">
      <c r="A35" s="26" t="s">
        <v>17</v>
      </c>
      <c r="B35" s="26">
        <v>20</v>
      </c>
      <c r="C35" s="26">
        <v>1210</v>
      </c>
      <c r="D35" s="27">
        <v>2650</v>
      </c>
      <c r="E35" s="27">
        <v>2</v>
      </c>
      <c r="F35" s="20">
        <f t="shared" si="0"/>
        <v>346.30200000000002</v>
      </c>
      <c r="G35" s="27" t="s">
        <v>18</v>
      </c>
    </row>
    <row r="36" spans="1:7" s="5" customFormat="1" ht="25.9" customHeight="1">
      <c r="A36" s="26" t="s">
        <v>17</v>
      </c>
      <c r="B36" s="26">
        <v>30</v>
      </c>
      <c r="C36" s="26">
        <v>1210</v>
      </c>
      <c r="D36" s="27">
        <v>2970</v>
      </c>
      <c r="E36" s="27">
        <v>2</v>
      </c>
      <c r="F36" s="20">
        <f t="shared" si="0"/>
        <v>582.17939999999999</v>
      </c>
      <c r="G36" s="27" t="s">
        <v>18</v>
      </c>
    </row>
    <row r="37" spans="1:7" s="5" customFormat="1" ht="25.9" customHeight="1">
      <c r="A37" s="26" t="s">
        <v>17</v>
      </c>
      <c r="B37" s="26">
        <v>30</v>
      </c>
      <c r="C37" s="26">
        <v>1190</v>
      </c>
      <c r="D37" s="27">
        <v>2970</v>
      </c>
      <c r="E37" s="27">
        <v>2</v>
      </c>
      <c r="F37" s="20">
        <f t="shared" si="0"/>
        <v>572.5566</v>
      </c>
      <c r="G37" s="27" t="s">
        <v>18</v>
      </c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/>
      <c r="B43" s="28"/>
      <c r="C43" s="28"/>
      <c r="D43" s="29"/>
      <c r="E43" s="28"/>
      <c r="F43" s="30"/>
      <c r="G43" s="29"/>
    </row>
    <row r="44" spans="1:7" s="5" customFormat="1" ht="25.9" customHeight="1">
      <c r="A44" s="28"/>
      <c r="B44" s="28"/>
      <c r="C44" s="28"/>
      <c r="D44" s="29"/>
      <c r="E44" s="28"/>
      <c r="F44" s="30"/>
      <c r="G44" s="29"/>
    </row>
    <row r="45" spans="1:7" s="5" customFormat="1" ht="25.9" customHeight="1">
      <c r="A45" s="28" t="s">
        <v>19</v>
      </c>
      <c r="B45" s="28"/>
      <c r="C45" s="28"/>
      <c r="D45" s="29"/>
      <c r="E45" s="28"/>
      <c r="F45" s="30">
        <f>SUM(F4:F44)</f>
        <v>28732.077000000005</v>
      </c>
      <c r="G45" s="29"/>
    </row>
  </sheetData>
  <autoFilter ref="A3:G37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V43"/>
  <sheetViews>
    <sheetView workbookViewId="0">
      <pane ySplit="3" topLeftCell="A4" activePane="bottomLeft" state="frozen"/>
      <selection pane="bottomLeft" activeCell="J16" sqref="J16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32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5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14</v>
      </c>
      <c r="C13" s="24">
        <v>1000</v>
      </c>
      <c r="D13" s="13">
        <v>2500</v>
      </c>
      <c r="E13" s="17">
        <v>6</v>
      </c>
      <c r="F13" s="15">
        <f t="shared" si="0"/>
        <v>567</v>
      </c>
      <c r="G13" s="13"/>
    </row>
    <row r="14" spans="1:24" s="5" customFormat="1" ht="25.9" customHeight="1">
      <c r="A14" s="24">
        <v>5052</v>
      </c>
      <c r="B14" s="24">
        <v>20</v>
      </c>
      <c r="C14" s="24">
        <v>450</v>
      </c>
      <c r="D14" s="13">
        <v>450</v>
      </c>
      <c r="E14" s="17">
        <v>34</v>
      </c>
      <c r="F14" s="15">
        <f t="shared" si="0"/>
        <v>371.79</v>
      </c>
      <c r="G14" s="13"/>
    </row>
    <row r="15" spans="1:24" s="5" customFormat="1" ht="25.9" customHeight="1">
      <c r="A15" s="24">
        <v>5083</v>
      </c>
      <c r="B15" s="24">
        <v>42</v>
      </c>
      <c r="C15" s="24">
        <v>780</v>
      </c>
      <c r="D15" s="13">
        <v>780</v>
      </c>
      <c r="E15" s="17">
        <v>5</v>
      </c>
      <c r="F15" s="15">
        <f t="shared" si="0"/>
        <v>344.96280000000002</v>
      </c>
      <c r="G15" s="13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28"/>
      <c r="B17" s="28"/>
      <c r="C17" s="28"/>
      <c r="D17" s="29"/>
      <c r="E17" s="31"/>
      <c r="F17" s="32"/>
      <c r="G17" s="29"/>
    </row>
    <row r="18" spans="1:7" s="5" customFormat="1" ht="25.9" customHeight="1">
      <c r="A18" s="33"/>
      <c r="B18" s="33"/>
      <c r="C18" s="33"/>
      <c r="D18" s="31"/>
      <c r="E18" s="31"/>
      <c r="F18" s="34"/>
      <c r="G18" s="35"/>
    </row>
    <row r="19" spans="1:7" s="5" customFormat="1" ht="25.9" customHeight="1">
      <c r="A19" s="33"/>
      <c r="B19" s="28"/>
      <c r="C19" s="28"/>
      <c r="D19" s="29"/>
      <c r="E19" s="28"/>
      <c r="F19" s="30"/>
      <c r="G19" s="29"/>
    </row>
    <row r="20" spans="1:7" s="5" customFormat="1" ht="25.9" customHeight="1">
      <c r="A20" s="28"/>
      <c r="B20" s="28"/>
      <c r="C20" s="28"/>
      <c r="D20" s="29"/>
      <c r="E20" s="31"/>
      <c r="F20" s="32"/>
      <c r="G20" s="29"/>
    </row>
    <row r="21" spans="1:7" s="5" customFormat="1" ht="25.9" customHeight="1">
      <c r="A21" s="33"/>
      <c r="B21" s="33"/>
      <c r="C21" s="33"/>
      <c r="D21" s="31"/>
      <c r="E21" s="31"/>
      <c r="F21" s="34"/>
      <c r="G21" s="35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28"/>
      <c r="B28" s="28"/>
      <c r="C28" s="28"/>
      <c r="D28" s="29"/>
      <c r="E28" s="31"/>
      <c r="F28" s="32"/>
      <c r="G28" s="29"/>
    </row>
    <row r="29" spans="1:7" s="5" customFormat="1" ht="25.9" customHeight="1">
      <c r="A29" s="33"/>
      <c r="B29" s="33"/>
      <c r="C29" s="33"/>
      <c r="D29" s="31"/>
      <c r="E29" s="31"/>
      <c r="F29" s="34"/>
      <c r="G29" s="35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28"/>
      <c r="B34" s="28"/>
      <c r="C34" s="28"/>
      <c r="D34" s="29"/>
      <c r="E34" s="31"/>
      <c r="F34" s="32"/>
      <c r="G34" s="29"/>
    </row>
    <row r="35" spans="1:7" s="5" customFormat="1" ht="25.9" customHeight="1">
      <c r="A35" s="33"/>
      <c r="B35" s="33"/>
      <c r="C35" s="33"/>
      <c r="D35" s="31"/>
      <c r="E35" s="31"/>
      <c r="F35" s="34"/>
      <c r="G35" s="35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 t="s">
        <v>19</v>
      </c>
      <c r="B43" s="28"/>
      <c r="C43" s="28"/>
      <c r="D43" s="29"/>
      <c r="E43" s="28"/>
      <c r="F43" s="30">
        <f>SUM(F4:F42)</f>
        <v>8300.6046000000006</v>
      </c>
      <c r="G43" s="29"/>
    </row>
  </sheetData>
  <autoFilter ref="A3:G35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V35"/>
  <sheetViews>
    <sheetView workbookViewId="0">
      <pane ySplit="3" topLeftCell="A24" activePane="bottomLeft" state="frozen"/>
      <selection pane="bottomLeft" activeCell="J7" sqref="J7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33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4.75" customHeight="1">
      <c r="A4" s="10" t="s">
        <v>9</v>
      </c>
      <c r="B4" s="10">
        <v>10</v>
      </c>
      <c r="C4" s="10">
        <v>1220</v>
      </c>
      <c r="D4" s="10">
        <v>3000</v>
      </c>
      <c r="E4" s="11">
        <v>4</v>
      </c>
      <c r="F4" s="12">
        <f t="shared" ref="F4:F29" si="0">B4*C4*D4*2.7/1000000*E4</f>
        <v>395.28</v>
      </c>
      <c r="G4" s="9"/>
      <c r="W4" s="1"/>
      <c r="X4" s="1"/>
    </row>
    <row r="5" spans="1:24" s="5" customFormat="1" ht="24.75" customHeight="1">
      <c r="A5" s="10" t="s">
        <v>9</v>
      </c>
      <c r="B5" s="10">
        <v>12</v>
      </c>
      <c r="C5" s="10">
        <v>1220</v>
      </c>
      <c r="D5" s="10">
        <v>2570</v>
      </c>
      <c r="E5" s="11">
        <v>1</v>
      </c>
      <c r="F5" s="12">
        <f t="shared" si="0"/>
        <v>101.58696</v>
      </c>
      <c r="G5" s="9"/>
      <c r="W5" s="1"/>
      <c r="X5" s="1"/>
    </row>
    <row r="6" spans="1:24" s="5" customFormat="1" ht="24.75" customHeight="1">
      <c r="A6" s="10" t="s">
        <v>9</v>
      </c>
      <c r="B6" s="10">
        <v>14</v>
      </c>
      <c r="C6" s="10">
        <v>1220</v>
      </c>
      <c r="D6" s="10">
        <v>3000</v>
      </c>
      <c r="E6" s="11">
        <v>7</v>
      </c>
      <c r="F6" s="12">
        <f t="shared" si="0"/>
        <v>968.43600000000015</v>
      </c>
      <c r="G6" s="9"/>
      <c r="W6" s="1"/>
      <c r="X6" s="1"/>
    </row>
    <row r="7" spans="1:24" s="5" customFormat="1" ht="24.95" customHeight="1">
      <c r="A7" s="10" t="s">
        <v>9</v>
      </c>
      <c r="B7" s="10">
        <v>16</v>
      </c>
      <c r="C7" s="10">
        <v>1220</v>
      </c>
      <c r="D7" s="10">
        <v>3000</v>
      </c>
      <c r="E7" s="11">
        <v>10</v>
      </c>
      <c r="F7" s="12">
        <f t="shared" si="0"/>
        <v>1581.12</v>
      </c>
      <c r="G7" s="13"/>
    </row>
    <row r="8" spans="1:24" s="5" customFormat="1" ht="24.95" customHeight="1">
      <c r="A8" s="10" t="s">
        <v>9</v>
      </c>
      <c r="B8" s="10">
        <v>18</v>
      </c>
      <c r="C8" s="10">
        <v>1220</v>
      </c>
      <c r="D8" s="10">
        <v>3000</v>
      </c>
      <c r="E8" s="11">
        <v>4</v>
      </c>
      <c r="F8" s="12">
        <f t="shared" si="0"/>
        <v>711.50400000000002</v>
      </c>
      <c r="G8" s="13"/>
    </row>
    <row r="9" spans="1:24" s="5" customFormat="1" ht="24.95" customHeight="1">
      <c r="A9" s="10" t="s">
        <v>9</v>
      </c>
      <c r="B9" s="10">
        <v>18</v>
      </c>
      <c r="C9" s="10">
        <v>1220</v>
      </c>
      <c r="D9" s="14">
        <v>2550</v>
      </c>
      <c r="E9" s="11">
        <v>1</v>
      </c>
      <c r="F9" s="12">
        <f t="shared" si="0"/>
        <v>151.19460000000001</v>
      </c>
      <c r="G9" s="13"/>
    </row>
    <row r="10" spans="1:24" s="5" customFormat="1" ht="24.95" customHeight="1">
      <c r="A10" s="10" t="s">
        <v>9</v>
      </c>
      <c r="B10" s="10">
        <v>18</v>
      </c>
      <c r="C10" s="10">
        <v>1200</v>
      </c>
      <c r="D10" s="10">
        <v>3000</v>
      </c>
      <c r="E10" s="11">
        <v>1</v>
      </c>
      <c r="F10" s="12">
        <f t="shared" si="0"/>
        <v>174.96</v>
      </c>
      <c r="G10" s="13"/>
    </row>
    <row r="11" spans="1:24" s="5" customFormat="1" ht="24.95" customHeight="1">
      <c r="A11" s="10" t="s">
        <v>9</v>
      </c>
      <c r="B11" s="10">
        <v>20</v>
      </c>
      <c r="C11" s="10">
        <v>1220</v>
      </c>
      <c r="D11" s="10">
        <v>3000</v>
      </c>
      <c r="E11" s="11">
        <v>2</v>
      </c>
      <c r="F11" s="12">
        <f t="shared" si="0"/>
        <v>395.28</v>
      </c>
      <c r="G11" s="13" t="s">
        <v>34</v>
      </c>
    </row>
    <row r="12" spans="1:24" s="5" customFormat="1" ht="24.95" customHeight="1">
      <c r="A12" s="10" t="s">
        <v>9</v>
      </c>
      <c r="B12" s="10">
        <v>20</v>
      </c>
      <c r="C12" s="10">
        <v>1220</v>
      </c>
      <c r="D12" s="14">
        <v>2290</v>
      </c>
      <c r="E12" s="11">
        <v>1</v>
      </c>
      <c r="F12" s="12">
        <f t="shared" si="0"/>
        <v>150.86519999999999</v>
      </c>
      <c r="G12" s="13"/>
    </row>
    <row r="13" spans="1:24" s="5" customFormat="1" ht="24.95" customHeight="1">
      <c r="A13" s="10" t="s">
        <v>9</v>
      </c>
      <c r="B13" s="10">
        <v>30</v>
      </c>
      <c r="C13" s="10">
        <v>1220</v>
      </c>
      <c r="D13" s="10">
        <v>3000</v>
      </c>
      <c r="E13" s="11">
        <v>12</v>
      </c>
      <c r="F13" s="12">
        <f t="shared" si="0"/>
        <v>3557.5199999999995</v>
      </c>
      <c r="G13" s="13"/>
    </row>
    <row r="14" spans="1:24" s="5" customFormat="1" ht="24.95" customHeight="1">
      <c r="A14" s="10" t="s">
        <v>9</v>
      </c>
      <c r="B14" s="10">
        <v>30</v>
      </c>
      <c r="C14" s="10">
        <v>1200</v>
      </c>
      <c r="D14" s="10">
        <v>3000</v>
      </c>
      <c r="E14" s="11">
        <v>2</v>
      </c>
      <c r="F14" s="12">
        <f t="shared" si="0"/>
        <v>583.20000000000005</v>
      </c>
      <c r="G14" s="13"/>
    </row>
    <row r="15" spans="1:24" s="5" customFormat="1" ht="24.95" customHeight="1">
      <c r="A15" s="10" t="s">
        <v>9</v>
      </c>
      <c r="B15" s="10">
        <v>35</v>
      </c>
      <c r="C15" s="10">
        <v>1220</v>
      </c>
      <c r="D15" s="10">
        <v>3000</v>
      </c>
      <c r="E15" s="11">
        <v>5</v>
      </c>
      <c r="F15" s="12">
        <f t="shared" si="0"/>
        <v>1729.35</v>
      </c>
      <c r="G15" s="13"/>
    </row>
    <row r="16" spans="1:24" s="5" customFormat="1" ht="24.95" customHeight="1">
      <c r="A16" s="10" t="s">
        <v>9</v>
      </c>
      <c r="B16" s="10">
        <v>40</v>
      </c>
      <c r="C16" s="10">
        <v>1220</v>
      </c>
      <c r="D16" s="10">
        <v>3000</v>
      </c>
      <c r="E16" s="11">
        <v>17</v>
      </c>
      <c r="F16" s="12">
        <f t="shared" si="0"/>
        <v>6719.7599999999993</v>
      </c>
      <c r="G16" s="13"/>
    </row>
    <row r="17" spans="1:24" s="5" customFormat="1" ht="24.95" customHeight="1">
      <c r="A17" s="10" t="s">
        <v>9</v>
      </c>
      <c r="B17" s="10">
        <v>45</v>
      </c>
      <c r="C17" s="10">
        <v>1220</v>
      </c>
      <c r="D17" s="10">
        <v>3000</v>
      </c>
      <c r="E17" s="11">
        <v>9</v>
      </c>
      <c r="F17" s="12">
        <f t="shared" si="0"/>
        <v>4002.21</v>
      </c>
      <c r="G17" s="13"/>
    </row>
    <row r="18" spans="1:24" s="5" customFormat="1" ht="24.95" customHeight="1">
      <c r="A18" s="10" t="s">
        <v>9</v>
      </c>
      <c r="B18" s="10">
        <v>50</v>
      </c>
      <c r="C18" s="10">
        <v>1220</v>
      </c>
      <c r="D18" s="10">
        <v>3000</v>
      </c>
      <c r="E18" s="11">
        <v>21</v>
      </c>
      <c r="F18" s="12">
        <f t="shared" si="0"/>
        <v>10376.100000000002</v>
      </c>
      <c r="G18" s="13"/>
    </row>
    <row r="19" spans="1:24" s="5" customFormat="1" ht="24.95" customHeight="1">
      <c r="A19" s="10" t="s">
        <v>9</v>
      </c>
      <c r="B19" s="10">
        <v>55</v>
      </c>
      <c r="C19" s="10">
        <v>1220</v>
      </c>
      <c r="D19" s="10">
        <v>3000</v>
      </c>
      <c r="E19" s="11">
        <v>10</v>
      </c>
      <c r="F19" s="12">
        <f t="shared" si="0"/>
        <v>5435.1</v>
      </c>
      <c r="G19" s="13"/>
    </row>
    <row r="20" spans="1:24" s="5" customFormat="1" ht="24.95" customHeight="1">
      <c r="A20" s="10" t="s">
        <v>9</v>
      </c>
      <c r="B20" s="10">
        <v>60</v>
      </c>
      <c r="C20" s="10">
        <v>1220</v>
      </c>
      <c r="D20" s="10">
        <v>3000</v>
      </c>
      <c r="E20" s="11">
        <v>1</v>
      </c>
      <c r="F20" s="15">
        <f t="shared" si="0"/>
        <v>592.91999999999996</v>
      </c>
      <c r="G20" s="16"/>
    </row>
    <row r="21" spans="1:24" s="5" customFormat="1" ht="24.95" customHeight="1">
      <c r="A21" s="10" t="s">
        <v>9</v>
      </c>
      <c r="B21" s="10">
        <v>65</v>
      </c>
      <c r="C21" s="10">
        <v>1220</v>
      </c>
      <c r="D21" s="10">
        <v>3000</v>
      </c>
      <c r="E21" s="11">
        <v>2</v>
      </c>
      <c r="F21" s="15">
        <f t="shared" si="0"/>
        <v>1284.6600000000001</v>
      </c>
      <c r="G21" s="16"/>
    </row>
    <row r="22" spans="1:24" s="5" customFormat="1" ht="24.95" customHeight="1">
      <c r="A22" s="10" t="s">
        <v>9</v>
      </c>
      <c r="B22" s="10">
        <v>75</v>
      </c>
      <c r="C22" s="10">
        <v>1220</v>
      </c>
      <c r="D22" s="14">
        <v>2870</v>
      </c>
      <c r="E22" s="11">
        <v>1</v>
      </c>
      <c r="F22" s="15">
        <f t="shared" si="0"/>
        <v>709.0335</v>
      </c>
      <c r="G22" s="16"/>
    </row>
    <row r="23" spans="1:24" s="5" customFormat="1" ht="24.95" customHeight="1">
      <c r="A23" s="10" t="s">
        <v>9</v>
      </c>
      <c r="B23" s="10">
        <v>85</v>
      </c>
      <c r="C23" s="10">
        <v>1220</v>
      </c>
      <c r="D23" s="10">
        <v>3000</v>
      </c>
      <c r="E23" s="11">
        <v>5</v>
      </c>
      <c r="F23" s="15">
        <f t="shared" si="0"/>
        <v>4199.8500000000004</v>
      </c>
      <c r="G23" s="17"/>
    </row>
    <row r="24" spans="1:24" s="5" customFormat="1" ht="24.95" customHeight="1">
      <c r="A24" s="10" t="s">
        <v>9</v>
      </c>
      <c r="B24" s="10">
        <v>85</v>
      </c>
      <c r="C24" s="10">
        <v>1220</v>
      </c>
      <c r="D24" s="14">
        <v>2950</v>
      </c>
      <c r="E24" s="11">
        <v>1</v>
      </c>
      <c r="F24" s="15">
        <f t="shared" si="0"/>
        <v>825.97050000000002</v>
      </c>
      <c r="G24" s="17"/>
    </row>
    <row r="25" spans="1:24" s="5" customFormat="1" ht="24.95" customHeight="1">
      <c r="A25" s="10" t="s">
        <v>9</v>
      </c>
      <c r="B25" s="10">
        <v>95</v>
      </c>
      <c r="C25" s="10">
        <v>1220</v>
      </c>
      <c r="D25" s="10">
        <v>3000</v>
      </c>
      <c r="E25" s="11">
        <v>1</v>
      </c>
      <c r="F25" s="15">
        <f t="shared" si="0"/>
        <v>938.79000000000008</v>
      </c>
      <c r="G25" s="17"/>
    </row>
    <row r="26" spans="1:24" s="5" customFormat="1" ht="24.95" customHeight="1">
      <c r="A26" s="10" t="s">
        <v>9</v>
      </c>
      <c r="B26" s="10">
        <v>95</v>
      </c>
      <c r="C26" s="10">
        <v>1200</v>
      </c>
      <c r="D26" s="10">
        <v>3000</v>
      </c>
      <c r="E26" s="11">
        <v>1</v>
      </c>
      <c r="F26" s="15">
        <f t="shared" si="0"/>
        <v>923.40000000000009</v>
      </c>
      <c r="G26" s="17"/>
    </row>
    <row r="27" spans="1:24" ht="24.95" customHeight="1">
      <c r="A27" s="18" t="s">
        <v>9</v>
      </c>
      <c r="B27" s="18">
        <v>16</v>
      </c>
      <c r="C27" s="18">
        <v>1220</v>
      </c>
      <c r="D27" s="18">
        <v>3000</v>
      </c>
      <c r="E27" s="19">
        <v>4</v>
      </c>
      <c r="F27" s="20">
        <f t="shared" si="0"/>
        <v>632.44799999999998</v>
      </c>
      <c r="G27" s="21" t="s">
        <v>12</v>
      </c>
    </row>
    <row r="28" spans="1:24" s="5" customFormat="1" ht="24.95" customHeight="1">
      <c r="A28" s="18" t="s">
        <v>13</v>
      </c>
      <c r="B28" s="18">
        <v>10</v>
      </c>
      <c r="C28" s="18">
        <v>1220</v>
      </c>
      <c r="D28" s="22">
        <v>2600</v>
      </c>
      <c r="E28" s="19">
        <v>2</v>
      </c>
      <c r="F28" s="20">
        <f t="shared" si="0"/>
        <v>171.28800000000001</v>
      </c>
      <c r="G28" s="21" t="s">
        <v>12</v>
      </c>
      <c r="W28" s="1"/>
      <c r="X28" s="1"/>
    </row>
    <row r="29" spans="1:24" s="5" customFormat="1" ht="24.95" customHeight="1">
      <c r="A29" s="18" t="s">
        <v>13</v>
      </c>
      <c r="B29" s="18">
        <v>10</v>
      </c>
      <c r="C29" s="18">
        <v>1220</v>
      </c>
      <c r="D29" s="18">
        <v>3000</v>
      </c>
      <c r="E29" s="19">
        <v>11</v>
      </c>
      <c r="F29" s="20">
        <f t="shared" si="0"/>
        <v>1087.02</v>
      </c>
      <c r="G29" s="21" t="s">
        <v>12</v>
      </c>
      <c r="W29" s="1"/>
      <c r="X29" s="1"/>
    </row>
    <row r="30" spans="1:24" s="5" customFormat="1" ht="25.9" customHeight="1">
      <c r="A30" s="39" t="s">
        <v>17</v>
      </c>
      <c r="B30" s="39">
        <v>10</v>
      </c>
      <c r="C30" s="39">
        <v>1210</v>
      </c>
      <c r="D30" s="40">
        <v>2000</v>
      </c>
      <c r="E30" s="40">
        <v>3</v>
      </c>
      <c r="F30" s="41">
        <f t="shared" ref="F30:F35" si="1">B30*C30*D30*2.7/1000000*E30</f>
        <v>196.02</v>
      </c>
      <c r="G30" s="40" t="s">
        <v>18</v>
      </c>
    </row>
    <row r="31" spans="1:24" s="5" customFormat="1" ht="25.9" customHeight="1">
      <c r="A31" s="39" t="s">
        <v>17</v>
      </c>
      <c r="B31" s="39">
        <v>10</v>
      </c>
      <c r="C31" s="39">
        <v>1210</v>
      </c>
      <c r="D31" s="40">
        <v>1800</v>
      </c>
      <c r="E31" s="40">
        <v>1</v>
      </c>
      <c r="F31" s="41">
        <f t="shared" si="1"/>
        <v>58.806000000000004</v>
      </c>
      <c r="G31" s="40" t="s">
        <v>18</v>
      </c>
    </row>
    <row r="32" spans="1:24" s="5" customFormat="1" ht="25.9" customHeight="1">
      <c r="A32" s="39" t="s">
        <v>17</v>
      </c>
      <c r="B32" s="39">
        <v>20</v>
      </c>
      <c r="C32" s="39">
        <v>1210</v>
      </c>
      <c r="D32" s="40">
        <v>2550</v>
      </c>
      <c r="E32" s="40">
        <v>2</v>
      </c>
      <c r="F32" s="41">
        <f t="shared" si="1"/>
        <v>333.23399999999998</v>
      </c>
      <c r="G32" s="40" t="s">
        <v>18</v>
      </c>
    </row>
    <row r="33" spans="1:7" s="5" customFormat="1" ht="25.9" customHeight="1">
      <c r="A33" s="39" t="s">
        <v>17</v>
      </c>
      <c r="B33" s="39">
        <v>20</v>
      </c>
      <c r="C33" s="39">
        <v>1210</v>
      </c>
      <c r="D33" s="40">
        <v>2650</v>
      </c>
      <c r="E33" s="40">
        <v>2</v>
      </c>
      <c r="F33" s="41">
        <f t="shared" si="1"/>
        <v>346.30200000000002</v>
      </c>
      <c r="G33" s="40" t="s">
        <v>18</v>
      </c>
    </row>
    <row r="34" spans="1:7" s="5" customFormat="1" ht="25.9" customHeight="1">
      <c r="A34" s="39" t="s">
        <v>17</v>
      </c>
      <c r="B34" s="39">
        <v>30</v>
      </c>
      <c r="C34" s="39">
        <v>1210</v>
      </c>
      <c r="D34" s="40">
        <v>2970</v>
      </c>
      <c r="E34" s="40">
        <v>2</v>
      </c>
      <c r="F34" s="41">
        <f t="shared" si="1"/>
        <v>582.17939999999999</v>
      </c>
      <c r="G34" s="40" t="s">
        <v>18</v>
      </c>
    </row>
    <row r="35" spans="1:7" s="5" customFormat="1" ht="25.9" customHeight="1">
      <c r="A35" s="39" t="s">
        <v>17</v>
      </c>
      <c r="B35" s="39">
        <v>30</v>
      </c>
      <c r="C35" s="39">
        <v>1190</v>
      </c>
      <c r="D35" s="40">
        <v>2970</v>
      </c>
      <c r="E35" s="40">
        <v>2</v>
      </c>
      <c r="F35" s="41">
        <f t="shared" si="1"/>
        <v>572.5566</v>
      </c>
      <c r="G35" s="40" t="s">
        <v>18</v>
      </c>
    </row>
  </sheetData>
  <autoFilter ref="A3:G35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V30"/>
  <sheetViews>
    <sheetView workbookViewId="0">
      <pane ySplit="3" topLeftCell="A9" activePane="bottomLeft" state="frozen"/>
      <selection pane="bottomLeft" activeCell="J7" sqref="J7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33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30" si="0">B4*C4*D4*2.7/1000000*E4</f>
        <v>98.82</v>
      </c>
      <c r="G4" s="13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2500</v>
      </c>
      <c r="E5" s="17">
        <v>2</v>
      </c>
      <c r="F5" s="12">
        <f t="shared" si="0"/>
        <v>164.7</v>
      </c>
      <c r="G5" s="13"/>
    </row>
    <row r="6" spans="1:24" s="5" customFormat="1" ht="25.9" customHeight="1">
      <c r="A6" s="24" t="s">
        <v>9</v>
      </c>
      <c r="B6" s="24">
        <v>10</v>
      </c>
      <c r="C6" s="24">
        <v>1220</v>
      </c>
      <c r="D6" s="13">
        <v>2980</v>
      </c>
      <c r="E6" s="17">
        <v>1</v>
      </c>
      <c r="F6" s="12">
        <f t="shared" si="0"/>
        <v>98.161199999999994</v>
      </c>
      <c r="G6" s="13"/>
    </row>
    <row r="7" spans="1:24" s="5" customFormat="1" ht="25.9" customHeight="1">
      <c r="A7" s="23" t="s">
        <v>9</v>
      </c>
      <c r="B7" s="23">
        <v>10</v>
      </c>
      <c r="C7" s="23">
        <v>1010</v>
      </c>
      <c r="D7" s="17">
        <v>3000</v>
      </c>
      <c r="E7" s="17">
        <v>6</v>
      </c>
      <c r="F7" s="15">
        <f t="shared" si="0"/>
        <v>490.86</v>
      </c>
      <c r="G7" s="16"/>
    </row>
    <row r="8" spans="1:24" s="5" customFormat="1" ht="25.9" customHeight="1">
      <c r="A8" s="24" t="s">
        <v>9</v>
      </c>
      <c r="B8" s="24">
        <v>18</v>
      </c>
      <c r="C8" s="24">
        <v>1220</v>
      </c>
      <c r="D8" s="13">
        <v>3000</v>
      </c>
      <c r="E8" s="17">
        <v>3</v>
      </c>
      <c r="F8" s="12">
        <f t="shared" si="0"/>
        <v>533.62800000000004</v>
      </c>
      <c r="G8" s="13"/>
    </row>
    <row r="9" spans="1:24" s="5" customFormat="1" ht="24.95" customHeight="1">
      <c r="A9" s="10" t="s">
        <v>9</v>
      </c>
      <c r="B9" s="10">
        <v>20</v>
      </c>
      <c r="C9" s="10">
        <v>1220</v>
      </c>
      <c r="D9" s="10">
        <v>3000</v>
      </c>
      <c r="E9" s="11">
        <v>1</v>
      </c>
      <c r="F9" s="12">
        <f t="shared" si="0"/>
        <v>197.64</v>
      </c>
      <c r="G9" s="13" t="s">
        <v>26</v>
      </c>
    </row>
    <row r="10" spans="1:24" s="5" customFormat="1" ht="25.9" customHeight="1">
      <c r="A10" s="23" t="s">
        <v>9</v>
      </c>
      <c r="B10" s="23">
        <v>22</v>
      </c>
      <c r="C10" s="23">
        <v>1220</v>
      </c>
      <c r="D10" s="17">
        <v>3000</v>
      </c>
      <c r="E10" s="17">
        <v>8</v>
      </c>
      <c r="F10" s="15">
        <f t="shared" si="0"/>
        <v>1739.232</v>
      </c>
      <c r="G10" s="16" t="s">
        <v>30</v>
      </c>
    </row>
    <row r="11" spans="1:24" s="5" customFormat="1" ht="24.95" customHeight="1">
      <c r="A11" s="10" t="s">
        <v>9</v>
      </c>
      <c r="B11" s="10">
        <v>30</v>
      </c>
      <c r="C11" s="10">
        <v>1220</v>
      </c>
      <c r="D11" s="10">
        <v>3000</v>
      </c>
      <c r="E11" s="11">
        <f>9+4-4-7</f>
        <v>2</v>
      </c>
      <c r="F11" s="12">
        <f t="shared" si="0"/>
        <v>592.91999999999996</v>
      </c>
      <c r="G11" s="13"/>
    </row>
    <row r="12" spans="1:24" s="5" customFormat="1" ht="25.9" customHeight="1">
      <c r="A12" s="23" t="s">
        <v>9</v>
      </c>
      <c r="B12" s="23">
        <v>30</v>
      </c>
      <c r="C12" s="23">
        <v>1220</v>
      </c>
      <c r="D12" s="36">
        <v>3020</v>
      </c>
      <c r="E12" s="17">
        <v>1</v>
      </c>
      <c r="F12" s="15">
        <f t="shared" si="0"/>
        <v>298.43639999999999</v>
      </c>
      <c r="G12" s="16"/>
    </row>
    <row r="13" spans="1:24" s="5" customFormat="1" ht="25.9" customHeight="1">
      <c r="A13" s="24" t="s">
        <v>9</v>
      </c>
      <c r="B13" s="24">
        <v>30</v>
      </c>
      <c r="C13" s="24">
        <v>1220</v>
      </c>
      <c r="D13" s="37">
        <v>2900</v>
      </c>
      <c r="E13" s="17">
        <v>1</v>
      </c>
      <c r="F13" s="12">
        <f t="shared" si="0"/>
        <v>286.57799999999997</v>
      </c>
      <c r="G13" s="13"/>
    </row>
    <row r="14" spans="1:24" s="5" customFormat="1" ht="25.9" customHeight="1">
      <c r="A14" s="24" t="s">
        <v>9</v>
      </c>
      <c r="B14" s="24">
        <v>35</v>
      </c>
      <c r="C14" s="24">
        <v>1220</v>
      </c>
      <c r="D14" s="13">
        <v>3000</v>
      </c>
      <c r="E14" s="17">
        <v>1</v>
      </c>
      <c r="F14" s="12">
        <f t="shared" si="0"/>
        <v>345.87</v>
      </c>
      <c r="G14" s="13"/>
    </row>
    <row r="15" spans="1:24" s="5" customFormat="1" ht="25.9" customHeight="1">
      <c r="A15" s="23" t="s">
        <v>9</v>
      </c>
      <c r="B15" s="23">
        <v>40</v>
      </c>
      <c r="C15" s="23">
        <v>1210</v>
      </c>
      <c r="D15" s="17">
        <v>3000</v>
      </c>
      <c r="E15" s="17">
        <v>1</v>
      </c>
      <c r="F15" s="15">
        <f t="shared" si="0"/>
        <v>392.04</v>
      </c>
      <c r="G15" s="16"/>
    </row>
    <row r="16" spans="1:24" s="5" customFormat="1" ht="25.9" customHeight="1">
      <c r="A16" s="23" t="s">
        <v>9</v>
      </c>
      <c r="B16" s="24">
        <v>42</v>
      </c>
      <c r="C16" s="24">
        <v>1200</v>
      </c>
      <c r="D16" s="37">
        <v>2500</v>
      </c>
      <c r="E16" s="24">
        <v>3</v>
      </c>
      <c r="F16" s="25">
        <f t="shared" si="0"/>
        <v>1020.5999999999999</v>
      </c>
      <c r="G16" s="13"/>
    </row>
    <row r="17" spans="1:7" s="5" customFormat="1" ht="25.9" customHeight="1">
      <c r="A17" s="24" t="s">
        <v>9</v>
      </c>
      <c r="B17" s="24">
        <v>45</v>
      </c>
      <c r="C17" s="24">
        <v>1220</v>
      </c>
      <c r="D17" s="13">
        <v>3000</v>
      </c>
      <c r="E17" s="17">
        <v>3</v>
      </c>
      <c r="F17" s="12">
        <f t="shared" si="0"/>
        <v>1334.07</v>
      </c>
      <c r="G17" s="13"/>
    </row>
    <row r="18" spans="1:7" s="5" customFormat="1" ht="25.9" customHeight="1">
      <c r="A18" s="23" t="s">
        <v>9</v>
      </c>
      <c r="B18" s="23">
        <v>54</v>
      </c>
      <c r="C18" s="23">
        <v>1220</v>
      </c>
      <c r="D18" s="17">
        <v>3000</v>
      </c>
      <c r="E18" s="17">
        <v>1</v>
      </c>
      <c r="F18" s="15">
        <f t="shared" si="0"/>
        <v>533.62800000000004</v>
      </c>
      <c r="G18" s="16"/>
    </row>
    <row r="19" spans="1:7" s="5" customFormat="1" ht="25.9" customHeight="1">
      <c r="A19" s="24" t="s">
        <v>9</v>
      </c>
      <c r="B19" s="24">
        <v>60</v>
      </c>
      <c r="C19" s="24">
        <v>1220</v>
      </c>
      <c r="D19" s="13">
        <v>3000</v>
      </c>
      <c r="E19" s="17">
        <v>3</v>
      </c>
      <c r="F19" s="12">
        <f t="shared" si="0"/>
        <v>1778.7599999999998</v>
      </c>
      <c r="G19" s="13" t="s">
        <v>30</v>
      </c>
    </row>
    <row r="20" spans="1:7" s="5" customFormat="1" ht="25.9" customHeight="1">
      <c r="A20" s="24" t="s">
        <v>9</v>
      </c>
      <c r="B20" s="24">
        <v>65</v>
      </c>
      <c r="C20" s="24">
        <v>1220</v>
      </c>
      <c r="D20" s="37">
        <v>2900</v>
      </c>
      <c r="E20" s="17">
        <v>1</v>
      </c>
      <c r="F20" s="12">
        <f t="shared" si="0"/>
        <v>620.91899999999998</v>
      </c>
      <c r="G20" s="13"/>
    </row>
    <row r="21" spans="1:7" s="5" customFormat="1" ht="25.9" customHeight="1">
      <c r="A21" s="24" t="s">
        <v>9</v>
      </c>
      <c r="B21" s="24">
        <v>75</v>
      </c>
      <c r="C21" s="24">
        <v>1220</v>
      </c>
      <c r="D21" s="13">
        <v>3000</v>
      </c>
      <c r="E21" s="17">
        <v>1</v>
      </c>
      <c r="F21" s="12">
        <f t="shared" si="0"/>
        <v>741.15</v>
      </c>
      <c r="G21" s="13"/>
    </row>
    <row r="22" spans="1:7" s="5" customFormat="1" ht="25.9" customHeight="1">
      <c r="A22" s="24" t="s">
        <v>9</v>
      </c>
      <c r="B22" s="24">
        <v>80</v>
      </c>
      <c r="C22" s="24">
        <v>1220</v>
      </c>
      <c r="D22" s="37">
        <v>2880</v>
      </c>
      <c r="E22" s="17">
        <v>1</v>
      </c>
      <c r="F22" s="12">
        <f t="shared" si="0"/>
        <v>758.93759999999997</v>
      </c>
      <c r="G22" s="13"/>
    </row>
    <row r="23" spans="1:7" s="5" customFormat="1" ht="25.9" customHeight="1">
      <c r="A23" s="24" t="s">
        <v>9</v>
      </c>
      <c r="B23" s="24">
        <v>80</v>
      </c>
      <c r="C23" s="24">
        <v>1220</v>
      </c>
      <c r="D23" s="13">
        <v>3000</v>
      </c>
      <c r="E23" s="17">
        <v>1</v>
      </c>
      <c r="F23" s="12">
        <f t="shared" si="0"/>
        <v>790.56</v>
      </c>
      <c r="G23" s="13"/>
    </row>
    <row r="24" spans="1:7" s="5" customFormat="1" ht="25.9" customHeight="1">
      <c r="A24" s="24" t="s">
        <v>9</v>
      </c>
      <c r="B24" s="24">
        <v>85</v>
      </c>
      <c r="C24" s="24">
        <v>1220</v>
      </c>
      <c r="D24" s="13">
        <v>3000</v>
      </c>
      <c r="E24" s="17">
        <v>2</v>
      </c>
      <c r="F24" s="12">
        <f t="shared" si="0"/>
        <v>1679.94</v>
      </c>
      <c r="G24" s="13"/>
    </row>
    <row r="25" spans="1:7" s="5" customFormat="1" ht="25.9" customHeight="1">
      <c r="A25" s="23" t="s">
        <v>9</v>
      </c>
      <c r="B25" s="23">
        <v>90</v>
      </c>
      <c r="C25" s="23">
        <v>1220</v>
      </c>
      <c r="D25" s="17">
        <v>3000</v>
      </c>
      <c r="E25" s="17">
        <f>2-1</f>
        <v>1</v>
      </c>
      <c r="F25" s="15">
        <f t="shared" si="0"/>
        <v>889.38</v>
      </c>
      <c r="G25" s="16"/>
    </row>
    <row r="26" spans="1:7" s="5" customFormat="1" ht="25.9" customHeight="1">
      <c r="A26" s="24" t="s">
        <v>9</v>
      </c>
      <c r="B26" s="24">
        <v>95</v>
      </c>
      <c r="C26" s="24">
        <v>1220</v>
      </c>
      <c r="D26" s="13">
        <v>3000</v>
      </c>
      <c r="E26" s="17">
        <v>2</v>
      </c>
      <c r="F26" s="12">
        <f t="shared" si="0"/>
        <v>1877.5800000000002</v>
      </c>
      <c r="G26" s="13"/>
    </row>
    <row r="27" spans="1:7" s="5" customFormat="1" ht="25.9" customHeight="1">
      <c r="A27" s="24" t="s">
        <v>9</v>
      </c>
      <c r="B27" s="24">
        <v>110</v>
      </c>
      <c r="C27" s="24">
        <v>1220</v>
      </c>
      <c r="D27" s="13">
        <v>3000</v>
      </c>
      <c r="E27" s="17">
        <v>1</v>
      </c>
      <c r="F27" s="12">
        <f t="shared" si="0"/>
        <v>1087.02</v>
      </c>
      <c r="G27" s="13"/>
    </row>
    <row r="28" spans="1:7" s="5" customFormat="1" ht="25.9" customHeight="1">
      <c r="A28" s="24" t="s">
        <v>9</v>
      </c>
      <c r="B28" s="24">
        <v>110</v>
      </c>
      <c r="C28" s="24">
        <v>1220</v>
      </c>
      <c r="D28" s="13">
        <v>2470</v>
      </c>
      <c r="E28" s="17">
        <v>1</v>
      </c>
      <c r="F28" s="12">
        <f t="shared" si="0"/>
        <v>894.97979999999995</v>
      </c>
      <c r="G28" s="13"/>
    </row>
    <row r="29" spans="1:7" s="5" customFormat="1" ht="25.9" customHeight="1">
      <c r="A29" s="24" t="s">
        <v>9</v>
      </c>
      <c r="B29" s="24">
        <v>120</v>
      </c>
      <c r="C29" s="24">
        <v>1220</v>
      </c>
      <c r="D29" s="13">
        <v>3000</v>
      </c>
      <c r="E29" s="17">
        <v>3</v>
      </c>
      <c r="F29" s="12">
        <f t="shared" si="0"/>
        <v>3557.5199999999995</v>
      </c>
      <c r="G29" s="13"/>
    </row>
    <row r="30" spans="1:7" s="5" customFormat="1" ht="25.9" customHeight="1">
      <c r="A30" s="23" t="s">
        <v>9</v>
      </c>
      <c r="B30" s="23">
        <v>155</v>
      </c>
      <c r="C30" s="23">
        <v>1100</v>
      </c>
      <c r="D30" s="17">
        <v>2100</v>
      </c>
      <c r="E30" s="17">
        <v>1</v>
      </c>
      <c r="F30" s="15">
        <f t="shared" si="0"/>
        <v>966.73500000000013</v>
      </c>
      <c r="G30" s="16"/>
    </row>
  </sheetData>
  <autoFilter ref="A3:G30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43"/>
  <sheetViews>
    <sheetView workbookViewId="0">
      <pane ySplit="3" topLeftCell="A4" activePane="bottomLeft" state="frozen"/>
      <selection pane="bottomLeft" activeCell="H19" sqref="H19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1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5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14</v>
      </c>
      <c r="C13" s="24">
        <v>1000</v>
      </c>
      <c r="D13" s="13">
        <v>2500</v>
      </c>
      <c r="E13" s="17">
        <v>6</v>
      </c>
      <c r="F13" s="15">
        <f t="shared" si="0"/>
        <v>567</v>
      </c>
      <c r="G13" s="13"/>
    </row>
    <row r="14" spans="1:24" s="5" customFormat="1" ht="25.9" customHeight="1">
      <c r="A14" s="24">
        <v>5052</v>
      </c>
      <c r="B14" s="24">
        <v>20</v>
      </c>
      <c r="C14" s="24">
        <v>450</v>
      </c>
      <c r="D14" s="13">
        <v>450</v>
      </c>
      <c r="E14" s="17">
        <v>34</v>
      </c>
      <c r="F14" s="15">
        <f t="shared" si="0"/>
        <v>371.79</v>
      </c>
      <c r="G14" s="13"/>
    </row>
    <row r="15" spans="1:24" s="5" customFormat="1" ht="25.9" customHeight="1">
      <c r="A15" s="24">
        <v>5083</v>
      </c>
      <c r="B15" s="24">
        <v>42</v>
      </c>
      <c r="C15" s="24">
        <v>780</v>
      </c>
      <c r="D15" s="13">
        <v>780</v>
      </c>
      <c r="E15" s="17">
        <v>5</v>
      </c>
      <c r="F15" s="15">
        <f t="shared" si="0"/>
        <v>344.96280000000002</v>
      </c>
      <c r="G15" s="13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28"/>
      <c r="B17" s="28"/>
      <c r="C17" s="28"/>
      <c r="D17" s="29"/>
      <c r="E17" s="31"/>
      <c r="F17" s="32"/>
      <c r="G17" s="29"/>
    </row>
    <row r="18" spans="1:7" s="5" customFormat="1" ht="25.9" customHeight="1">
      <c r="A18" s="33"/>
      <c r="B18" s="33"/>
      <c r="C18" s="33"/>
      <c r="D18" s="31"/>
      <c r="E18" s="31"/>
      <c r="F18" s="34"/>
      <c r="G18" s="35"/>
    </row>
    <row r="19" spans="1:7" s="5" customFormat="1" ht="25.9" customHeight="1">
      <c r="A19" s="33"/>
      <c r="B19" s="28"/>
      <c r="C19" s="28"/>
      <c r="D19" s="29"/>
      <c r="E19" s="28"/>
      <c r="F19" s="30"/>
      <c r="G19" s="29"/>
    </row>
    <row r="20" spans="1:7" s="5" customFormat="1" ht="25.9" customHeight="1">
      <c r="A20" s="28"/>
      <c r="B20" s="28"/>
      <c r="C20" s="28"/>
      <c r="D20" s="29"/>
      <c r="E20" s="31"/>
      <c r="F20" s="32"/>
      <c r="G20" s="29"/>
    </row>
    <row r="21" spans="1:7" s="5" customFormat="1" ht="25.9" customHeight="1">
      <c r="A21" s="33"/>
      <c r="B21" s="33"/>
      <c r="C21" s="33"/>
      <c r="D21" s="31"/>
      <c r="E21" s="31"/>
      <c r="F21" s="34"/>
      <c r="G21" s="35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28"/>
      <c r="B28" s="28"/>
      <c r="C28" s="28"/>
      <c r="D28" s="29"/>
      <c r="E28" s="31"/>
      <c r="F28" s="32"/>
      <c r="G28" s="29"/>
    </row>
    <row r="29" spans="1:7" s="5" customFormat="1" ht="25.9" customHeight="1">
      <c r="A29" s="33"/>
      <c r="B29" s="33"/>
      <c r="C29" s="33"/>
      <c r="D29" s="31"/>
      <c r="E29" s="31"/>
      <c r="F29" s="34"/>
      <c r="G29" s="35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28"/>
      <c r="B34" s="28"/>
      <c r="C34" s="28"/>
      <c r="D34" s="29"/>
      <c r="E34" s="31"/>
      <c r="F34" s="32"/>
      <c r="G34" s="29"/>
    </row>
    <row r="35" spans="1:7" s="5" customFormat="1" ht="25.9" customHeight="1">
      <c r="A35" s="33"/>
      <c r="B35" s="33"/>
      <c r="C35" s="33"/>
      <c r="D35" s="31"/>
      <c r="E35" s="31"/>
      <c r="F35" s="34"/>
      <c r="G35" s="35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 t="s">
        <v>19</v>
      </c>
      <c r="B43" s="28"/>
      <c r="C43" s="28"/>
      <c r="D43" s="29"/>
      <c r="E43" s="28"/>
      <c r="F43" s="30">
        <f>SUM(F4:F42)</f>
        <v>8300.6046000000006</v>
      </c>
      <c r="G43" s="29"/>
    </row>
  </sheetData>
  <autoFilter ref="A3:G35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V43"/>
  <sheetViews>
    <sheetView workbookViewId="0">
      <pane ySplit="3" topLeftCell="A4" activePane="bottomLeft" state="frozen"/>
      <selection pane="bottomLeft" activeCell="J7" sqref="J7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33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5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14</v>
      </c>
      <c r="C13" s="24">
        <v>1000</v>
      </c>
      <c r="D13" s="13">
        <v>2500</v>
      </c>
      <c r="E13" s="17">
        <v>6</v>
      </c>
      <c r="F13" s="15">
        <f t="shared" si="0"/>
        <v>567</v>
      </c>
      <c r="G13" s="13"/>
    </row>
    <row r="14" spans="1:24" s="5" customFormat="1" ht="25.9" customHeight="1">
      <c r="A14" s="24">
        <v>5052</v>
      </c>
      <c r="B14" s="24">
        <v>20</v>
      </c>
      <c r="C14" s="24">
        <v>450</v>
      </c>
      <c r="D14" s="13">
        <v>450</v>
      </c>
      <c r="E14" s="17">
        <v>34</v>
      </c>
      <c r="F14" s="15">
        <f t="shared" si="0"/>
        <v>371.79</v>
      </c>
      <c r="G14" s="13"/>
    </row>
    <row r="15" spans="1:24" s="5" customFormat="1" ht="25.9" customHeight="1">
      <c r="A15" s="24">
        <v>5083</v>
      </c>
      <c r="B15" s="24">
        <v>42</v>
      </c>
      <c r="C15" s="24">
        <v>780</v>
      </c>
      <c r="D15" s="13">
        <v>780</v>
      </c>
      <c r="E15" s="17">
        <v>5</v>
      </c>
      <c r="F15" s="15">
        <f t="shared" si="0"/>
        <v>344.96280000000002</v>
      </c>
      <c r="G15" s="13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28"/>
      <c r="B17" s="28"/>
      <c r="C17" s="28"/>
      <c r="D17" s="29"/>
      <c r="E17" s="31"/>
      <c r="F17" s="32"/>
      <c r="G17" s="29"/>
    </row>
    <row r="18" spans="1:7" s="5" customFormat="1" ht="25.9" customHeight="1">
      <c r="A18" s="33"/>
      <c r="B18" s="33"/>
      <c r="C18" s="33"/>
      <c r="D18" s="31"/>
      <c r="E18" s="31"/>
      <c r="F18" s="34"/>
      <c r="G18" s="35"/>
    </row>
    <row r="19" spans="1:7" s="5" customFormat="1" ht="25.9" customHeight="1">
      <c r="A19" s="33"/>
      <c r="B19" s="28"/>
      <c r="C19" s="28"/>
      <c r="D19" s="29"/>
      <c r="E19" s="28"/>
      <c r="F19" s="30"/>
      <c r="G19" s="29"/>
    </row>
    <row r="20" spans="1:7" s="5" customFormat="1" ht="25.9" customHeight="1">
      <c r="A20" s="28"/>
      <c r="B20" s="28"/>
      <c r="C20" s="28"/>
      <c r="D20" s="29"/>
      <c r="E20" s="31"/>
      <c r="F20" s="32"/>
      <c r="G20" s="29"/>
    </row>
    <row r="21" spans="1:7" s="5" customFormat="1" ht="25.9" customHeight="1">
      <c r="A21" s="33"/>
      <c r="B21" s="33"/>
      <c r="C21" s="33"/>
      <c r="D21" s="31"/>
      <c r="E21" s="31"/>
      <c r="F21" s="34"/>
      <c r="G21" s="35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28"/>
      <c r="B28" s="28"/>
      <c r="C28" s="28"/>
      <c r="D28" s="29"/>
      <c r="E28" s="31"/>
      <c r="F28" s="32"/>
      <c r="G28" s="29"/>
    </row>
    <row r="29" spans="1:7" s="5" customFormat="1" ht="25.9" customHeight="1">
      <c r="A29" s="33"/>
      <c r="B29" s="33"/>
      <c r="C29" s="33"/>
      <c r="D29" s="31"/>
      <c r="E29" s="31"/>
      <c r="F29" s="34"/>
      <c r="G29" s="35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28"/>
      <c r="B34" s="28"/>
      <c r="C34" s="28"/>
      <c r="D34" s="29"/>
      <c r="E34" s="31"/>
      <c r="F34" s="32"/>
      <c r="G34" s="29"/>
    </row>
    <row r="35" spans="1:7" s="5" customFormat="1" ht="25.9" customHeight="1">
      <c r="A35" s="33"/>
      <c r="B35" s="33"/>
      <c r="C35" s="33"/>
      <c r="D35" s="31"/>
      <c r="E35" s="31"/>
      <c r="F35" s="34"/>
      <c r="G35" s="35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 t="s">
        <v>19</v>
      </c>
      <c r="B43" s="28"/>
      <c r="C43" s="28"/>
      <c r="D43" s="29"/>
      <c r="E43" s="28"/>
      <c r="F43" s="30">
        <f>SUM(F4:F42)</f>
        <v>8300.6046000000006</v>
      </c>
      <c r="G43" s="29"/>
    </row>
  </sheetData>
  <autoFilter ref="A3:G35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V35"/>
  <sheetViews>
    <sheetView workbookViewId="0">
      <pane ySplit="3" topLeftCell="A9" activePane="bottomLeft" state="frozen"/>
      <selection pane="bottomLeft" activeCell="J19" sqref="J19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35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4.75" customHeight="1">
      <c r="A4" s="10" t="s">
        <v>9</v>
      </c>
      <c r="B4" s="10">
        <v>10</v>
      </c>
      <c r="C4" s="10">
        <v>1220</v>
      </c>
      <c r="D4" s="10">
        <v>3000</v>
      </c>
      <c r="E4" s="11">
        <v>4</v>
      </c>
      <c r="F4" s="12">
        <f t="shared" ref="F4:F35" si="0">B4*C4*D4*2.7/1000000*E4</f>
        <v>395.28</v>
      </c>
      <c r="G4" s="9"/>
      <c r="W4" s="1"/>
      <c r="X4" s="1"/>
    </row>
    <row r="5" spans="1:24" s="5" customFormat="1" ht="24.75" customHeight="1">
      <c r="A5" s="10" t="s">
        <v>9</v>
      </c>
      <c r="B5" s="10">
        <v>12</v>
      </c>
      <c r="C5" s="10">
        <v>1220</v>
      </c>
      <c r="D5" s="10">
        <v>2570</v>
      </c>
      <c r="E5" s="11">
        <v>1</v>
      </c>
      <c r="F5" s="12">
        <f t="shared" si="0"/>
        <v>101.58696</v>
      </c>
      <c r="G5" s="9"/>
      <c r="W5" s="1"/>
      <c r="X5" s="1"/>
    </row>
    <row r="6" spans="1:24" s="5" customFormat="1" ht="24.75" customHeight="1">
      <c r="A6" s="10" t="s">
        <v>9</v>
      </c>
      <c r="B6" s="10">
        <v>14</v>
      </c>
      <c r="C6" s="10">
        <v>1220</v>
      </c>
      <c r="D6" s="10">
        <v>3000</v>
      </c>
      <c r="E6" s="11">
        <v>7</v>
      </c>
      <c r="F6" s="12">
        <f t="shared" si="0"/>
        <v>968.43600000000015</v>
      </c>
      <c r="G6" s="9"/>
      <c r="W6" s="1"/>
      <c r="X6" s="1"/>
    </row>
    <row r="7" spans="1:24" s="5" customFormat="1" ht="24.95" customHeight="1">
      <c r="A7" s="10" t="s">
        <v>9</v>
      </c>
      <c r="B7" s="10">
        <v>16</v>
      </c>
      <c r="C7" s="10">
        <v>1220</v>
      </c>
      <c r="D7" s="10">
        <v>3000</v>
      </c>
      <c r="E7" s="11">
        <v>10</v>
      </c>
      <c r="F7" s="12">
        <f t="shared" si="0"/>
        <v>1581.12</v>
      </c>
      <c r="G7" s="13"/>
    </row>
    <row r="8" spans="1:24" s="5" customFormat="1" ht="24.95" customHeight="1">
      <c r="A8" s="10" t="s">
        <v>9</v>
      </c>
      <c r="B8" s="10">
        <v>18</v>
      </c>
      <c r="C8" s="10">
        <v>1220</v>
      </c>
      <c r="D8" s="10">
        <v>3000</v>
      </c>
      <c r="E8" s="11">
        <v>4</v>
      </c>
      <c r="F8" s="12">
        <f t="shared" si="0"/>
        <v>711.50400000000002</v>
      </c>
      <c r="G8" s="13"/>
    </row>
    <row r="9" spans="1:24" s="5" customFormat="1" ht="24.95" customHeight="1">
      <c r="A9" s="10" t="s">
        <v>9</v>
      </c>
      <c r="B9" s="10">
        <v>18</v>
      </c>
      <c r="C9" s="10">
        <v>1220</v>
      </c>
      <c r="D9" s="14">
        <v>2550</v>
      </c>
      <c r="E9" s="11">
        <v>1</v>
      </c>
      <c r="F9" s="12">
        <f t="shared" si="0"/>
        <v>151.19460000000001</v>
      </c>
      <c r="G9" s="13"/>
    </row>
    <row r="10" spans="1:24" s="5" customFormat="1" ht="24.95" customHeight="1">
      <c r="A10" s="10" t="s">
        <v>9</v>
      </c>
      <c r="B10" s="10">
        <v>18</v>
      </c>
      <c r="C10" s="10">
        <v>1200</v>
      </c>
      <c r="D10" s="10">
        <v>3000</v>
      </c>
      <c r="E10" s="11">
        <v>1</v>
      </c>
      <c r="F10" s="12">
        <f t="shared" si="0"/>
        <v>174.96</v>
      </c>
      <c r="G10" s="13"/>
    </row>
    <row r="11" spans="1:24" s="5" customFormat="1" ht="24.95" customHeight="1">
      <c r="A11" s="10" t="s">
        <v>9</v>
      </c>
      <c r="B11" s="10">
        <v>20</v>
      </c>
      <c r="C11" s="10">
        <v>1220</v>
      </c>
      <c r="D11" s="10">
        <v>3000</v>
      </c>
      <c r="E11" s="11">
        <v>2</v>
      </c>
      <c r="F11" s="12">
        <f t="shared" si="0"/>
        <v>395.28</v>
      </c>
      <c r="G11" s="13" t="s">
        <v>34</v>
      </c>
    </row>
    <row r="12" spans="1:24" s="5" customFormat="1" ht="24.95" customHeight="1">
      <c r="A12" s="10" t="s">
        <v>9</v>
      </c>
      <c r="B12" s="10">
        <v>20</v>
      </c>
      <c r="C12" s="10">
        <v>1220</v>
      </c>
      <c r="D12" s="14">
        <v>2290</v>
      </c>
      <c r="E12" s="11">
        <v>1</v>
      </c>
      <c r="F12" s="12">
        <f t="shared" si="0"/>
        <v>150.86519999999999</v>
      </c>
      <c r="G12" s="13"/>
    </row>
    <row r="13" spans="1:24" s="5" customFormat="1" ht="24.95" customHeight="1">
      <c r="A13" s="10" t="s">
        <v>9</v>
      </c>
      <c r="B13" s="10">
        <v>30</v>
      </c>
      <c r="C13" s="10">
        <v>1220</v>
      </c>
      <c r="D13" s="10">
        <v>3000</v>
      </c>
      <c r="E13" s="11">
        <v>12</v>
      </c>
      <c r="F13" s="12">
        <f t="shared" si="0"/>
        <v>3557.5199999999995</v>
      </c>
      <c r="G13" s="13"/>
    </row>
    <row r="14" spans="1:24" s="5" customFormat="1" ht="24.95" customHeight="1">
      <c r="A14" s="10" t="s">
        <v>9</v>
      </c>
      <c r="B14" s="10">
        <v>30</v>
      </c>
      <c r="C14" s="10">
        <v>1200</v>
      </c>
      <c r="D14" s="10">
        <v>3000</v>
      </c>
      <c r="E14" s="11">
        <v>2</v>
      </c>
      <c r="F14" s="12">
        <f t="shared" si="0"/>
        <v>583.20000000000005</v>
      </c>
      <c r="G14" s="13"/>
    </row>
    <row r="15" spans="1:24" s="5" customFormat="1" ht="24.95" customHeight="1">
      <c r="A15" s="10" t="s">
        <v>9</v>
      </c>
      <c r="B15" s="10">
        <v>35</v>
      </c>
      <c r="C15" s="10">
        <v>1220</v>
      </c>
      <c r="D15" s="10">
        <v>3000</v>
      </c>
      <c r="E15" s="11">
        <v>5</v>
      </c>
      <c r="F15" s="12">
        <f t="shared" si="0"/>
        <v>1729.35</v>
      </c>
      <c r="G15" s="13"/>
    </row>
    <row r="16" spans="1:24" s="5" customFormat="1" ht="24.95" customHeight="1">
      <c r="A16" s="10" t="s">
        <v>9</v>
      </c>
      <c r="B16" s="10">
        <v>40</v>
      </c>
      <c r="C16" s="10">
        <v>1220</v>
      </c>
      <c r="D16" s="10">
        <v>3000</v>
      </c>
      <c r="E16" s="11">
        <v>17</v>
      </c>
      <c r="F16" s="12">
        <f t="shared" si="0"/>
        <v>6719.7599999999993</v>
      </c>
      <c r="G16" s="13"/>
    </row>
    <row r="17" spans="1:24" s="5" customFormat="1" ht="24.95" customHeight="1">
      <c r="A17" s="10" t="s">
        <v>9</v>
      </c>
      <c r="B17" s="10">
        <v>45</v>
      </c>
      <c r="C17" s="10">
        <v>1220</v>
      </c>
      <c r="D17" s="10">
        <v>3000</v>
      </c>
      <c r="E17" s="11">
        <v>9</v>
      </c>
      <c r="F17" s="12">
        <f t="shared" si="0"/>
        <v>4002.21</v>
      </c>
      <c r="G17" s="13"/>
    </row>
    <row r="18" spans="1:24" s="5" customFormat="1" ht="24.95" customHeight="1">
      <c r="A18" s="10" t="s">
        <v>9</v>
      </c>
      <c r="B18" s="10">
        <v>50</v>
      </c>
      <c r="C18" s="10">
        <v>1220</v>
      </c>
      <c r="D18" s="10">
        <v>3000</v>
      </c>
      <c r="E18" s="11">
        <v>21</v>
      </c>
      <c r="F18" s="12">
        <f t="shared" si="0"/>
        <v>10376.100000000002</v>
      </c>
      <c r="G18" s="13"/>
    </row>
    <row r="19" spans="1:24" s="5" customFormat="1" ht="24.95" customHeight="1">
      <c r="A19" s="10" t="s">
        <v>9</v>
      </c>
      <c r="B19" s="10">
        <v>55</v>
      </c>
      <c r="C19" s="10">
        <v>1220</v>
      </c>
      <c r="D19" s="10">
        <v>3000</v>
      </c>
      <c r="E19" s="11">
        <v>10</v>
      </c>
      <c r="F19" s="12">
        <f t="shared" si="0"/>
        <v>5435.1</v>
      </c>
      <c r="G19" s="13"/>
    </row>
    <row r="20" spans="1:24" s="5" customFormat="1" ht="24.95" customHeight="1">
      <c r="A20" s="10" t="s">
        <v>9</v>
      </c>
      <c r="B20" s="10">
        <v>60</v>
      </c>
      <c r="C20" s="10">
        <v>1220</v>
      </c>
      <c r="D20" s="10">
        <v>3000</v>
      </c>
      <c r="E20" s="11">
        <v>1</v>
      </c>
      <c r="F20" s="15">
        <f t="shared" si="0"/>
        <v>592.91999999999996</v>
      </c>
      <c r="G20" s="16"/>
    </row>
    <row r="21" spans="1:24" s="5" customFormat="1" ht="24.95" customHeight="1">
      <c r="A21" s="10" t="s">
        <v>9</v>
      </c>
      <c r="B21" s="10">
        <v>65</v>
      </c>
      <c r="C21" s="10">
        <v>1220</v>
      </c>
      <c r="D21" s="10">
        <v>3000</v>
      </c>
      <c r="E21" s="11">
        <v>2</v>
      </c>
      <c r="F21" s="15">
        <f t="shared" si="0"/>
        <v>1284.6600000000001</v>
      </c>
      <c r="G21" s="16"/>
    </row>
    <row r="22" spans="1:24" s="5" customFormat="1" ht="24.95" customHeight="1">
      <c r="A22" s="10" t="s">
        <v>9</v>
      </c>
      <c r="B22" s="10">
        <v>75</v>
      </c>
      <c r="C22" s="10">
        <v>1220</v>
      </c>
      <c r="D22" s="14">
        <v>2870</v>
      </c>
      <c r="E22" s="11">
        <v>1</v>
      </c>
      <c r="F22" s="15">
        <f t="shared" si="0"/>
        <v>709.0335</v>
      </c>
      <c r="G22" s="16"/>
    </row>
    <row r="23" spans="1:24" s="5" customFormat="1" ht="24.95" customHeight="1">
      <c r="A23" s="10" t="s">
        <v>9</v>
      </c>
      <c r="B23" s="10">
        <v>85</v>
      </c>
      <c r="C23" s="10">
        <v>1220</v>
      </c>
      <c r="D23" s="10">
        <v>3000</v>
      </c>
      <c r="E23" s="11">
        <v>5</v>
      </c>
      <c r="F23" s="15">
        <f t="shared" si="0"/>
        <v>4199.8500000000004</v>
      </c>
      <c r="G23" s="17"/>
    </row>
    <row r="24" spans="1:24" s="5" customFormat="1" ht="24.95" customHeight="1">
      <c r="A24" s="10" t="s">
        <v>9</v>
      </c>
      <c r="B24" s="10">
        <v>85</v>
      </c>
      <c r="C24" s="10">
        <v>1220</v>
      </c>
      <c r="D24" s="14">
        <v>2950</v>
      </c>
      <c r="E24" s="11">
        <v>1</v>
      </c>
      <c r="F24" s="15">
        <f t="shared" si="0"/>
        <v>825.97050000000002</v>
      </c>
      <c r="G24" s="17"/>
    </row>
    <row r="25" spans="1:24" s="5" customFormat="1" ht="24.95" customHeight="1">
      <c r="A25" s="10" t="s">
        <v>9</v>
      </c>
      <c r="B25" s="10">
        <v>95</v>
      </c>
      <c r="C25" s="10">
        <v>1220</v>
      </c>
      <c r="D25" s="10">
        <v>3000</v>
      </c>
      <c r="E25" s="11">
        <v>1</v>
      </c>
      <c r="F25" s="15">
        <f t="shared" si="0"/>
        <v>938.79000000000008</v>
      </c>
      <c r="G25" s="17"/>
    </row>
    <row r="26" spans="1:24" s="5" customFormat="1" ht="24.95" customHeight="1">
      <c r="A26" s="10" t="s">
        <v>9</v>
      </c>
      <c r="B26" s="10">
        <v>95</v>
      </c>
      <c r="C26" s="10">
        <v>1200</v>
      </c>
      <c r="D26" s="10">
        <v>3000</v>
      </c>
      <c r="E26" s="11">
        <v>1</v>
      </c>
      <c r="F26" s="15">
        <f t="shared" si="0"/>
        <v>923.40000000000009</v>
      </c>
      <c r="G26" s="17"/>
    </row>
    <row r="27" spans="1:24" ht="24.95" customHeight="1">
      <c r="A27" s="18" t="s">
        <v>9</v>
      </c>
      <c r="B27" s="18">
        <v>16</v>
      </c>
      <c r="C27" s="18">
        <v>1220</v>
      </c>
      <c r="D27" s="18">
        <v>3000</v>
      </c>
      <c r="E27" s="19">
        <v>4</v>
      </c>
      <c r="F27" s="20">
        <f t="shared" si="0"/>
        <v>632.44799999999998</v>
      </c>
      <c r="G27" s="21" t="s">
        <v>12</v>
      </c>
    </row>
    <row r="28" spans="1:24" s="5" customFormat="1" ht="24.95" customHeight="1">
      <c r="A28" s="18" t="s">
        <v>13</v>
      </c>
      <c r="B28" s="18">
        <v>10</v>
      </c>
      <c r="C28" s="18">
        <v>1220</v>
      </c>
      <c r="D28" s="22">
        <v>2600</v>
      </c>
      <c r="E28" s="19">
        <v>2</v>
      </c>
      <c r="F28" s="20">
        <f t="shared" si="0"/>
        <v>171.28800000000001</v>
      </c>
      <c r="G28" s="21" t="s">
        <v>12</v>
      </c>
      <c r="W28" s="1"/>
      <c r="X28" s="1"/>
    </row>
    <row r="29" spans="1:24" s="5" customFormat="1" ht="24.95" customHeight="1">
      <c r="A29" s="18" t="s">
        <v>13</v>
      </c>
      <c r="B29" s="18">
        <v>10</v>
      </c>
      <c r="C29" s="18">
        <v>1220</v>
      </c>
      <c r="D29" s="18">
        <v>3000</v>
      </c>
      <c r="E29" s="19">
        <v>11</v>
      </c>
      <c r="F29" s="20">
        <f t="shared" si="0"/>
        <v>1087.02</v>
      </c>
      <c r="G29" s="21" t="s">
        <v>12</v>
      </c>
      <c r="W29" s="1"/>
      <c r="X29" s="1"/>
    </row>
    <row r="30" spans="1:24" s="5" customFormat="1" ht="25.9" customHeight="1">
      <c r="A30" s="39" t="s">
        <v>17</v>
      </c>
      <c r="B30" s="39">
        <v>10</v>
      </c>
      <c r="C30" s="39">
        <v>1210</v>
      </c>
      <c r="D30" s="40">
        <v>2000</v>
      </c>
      <c r="E30" s="40">
        <v>3</v>
      </c>
      <c r="F30" s="41">
        <f t="shared" si="0"/>
        <v>196.02</v>
      </c>
      <c r="G30" s="40" t="s">
        <v>18</v>
      </c>
    </row>
    <row r="31" spans="1:24" s="5" customFormat="1" ht="25.9" customHeight="1">
      <c r="A31" s="39" t="s">
        <v>17</v>
      </c>
      <c r="B31" s="39">
        <v>10</v>
      </c>
      <c r="C31" s="39">
        <v>1210</v>
      </c>
      <c r="D31" s="40">
        <v>1800</v>
      </c>
      <c r="E31" s="40">
        <v>1</v>
      </c>
      <c r="F31" s="41">
        <f t="shared" si="0"/>
        <v>58.806000000000004</v>
      </c>
      <c r="G31" s="40" t="s">
        <v>18</v>
      </c>
    </row>
    <row r="32" spans="1:24" s="5" customFormat="1" ht="25.9" customHeight="1">
      <c r="A32" s="39" t="s">
        <v>17</v>
      </c>
      <c r="B32" s="39">
        <v>20</v>
      </c>
      <c r="C32" s="39">
        <v>1210</v>
      </c>
      <c r="D32" s="40">
        <v>2550</v>
      </c>
      <c r="E32" s="40">
        <v>2</v>
      </c>
      <c r="F32" s="41">
        <f t="shared" si="0"/>
        <v>333.23399999999998</v>
      </c>
      <c r="G32" s="40" t="s">
        <v>18</v>
      </c>
    </row>
    <row r="33" spans="1:7" s="5" customFormat="1" ht="25.9" customHeight="1">
      <c r="A33" s="39" t="s">
        <v>17</v>
      </c>
      <c r="B33" s="39">
        <v>20</v>
      </c>
      <c r="C33" s="39">
        <v>1210</v>
      </c>
      <c r="D33" s="40">
        <v>2650</v>
      </c>
      <c r="E33" s="40">
        <v>2</v>
      </c>
      <c r="F33" s="41">
        <f t="shared" si="0"/>
        <v>346.30200000000002</v>
      </c>
      <c r="G33" s="40" t="s">
        <v>18</v>
      </c>
    </row>
    <row r="34" spans="1:7" s="5" customFormat="1" ht="25.9" customHeight="1">
      <c r="A34" s="39" t="s">
        <v>17</v>
      </c>
      <c r="B34" s="39">
        <v>30</v>
      </c>
      <c r="C34" s="39">
        <v>1210</v>
      </c>
      <c r="D34" s="40">
        <v>2970</v>
      </c>
      <c r="E34" s="40">
        <v>2</v>
      </c>
      <c r="F34" s="41">
        <f t="shared" si="0"/>
        <v>582.17939999999999</v>
      </c>
      <c r="G34" s="40" t="s">
        <v>18</v>
      </c>
    </row>
    <row r="35" spans="1:7" s="5" customFormat="1" ht="25.9" customHeight="1">
      <c r="A35" s="39" t="s">
        <v>17</v>
      </c>
      <c r="B35" s="39">
        <v>30</v>
      </c>
      <c r="C35" s="39">
        <v>1190</v>
      </c>
      <c r="D35" s="40">
        <v>2970</v>
      </c>
      <c r="E35" s="40">
        <v>2</v>
      </c>
      <c r="F35" s="41">
        <f t="shared" si="0"/>
        <v>572.5566</v>
      </c>
      <c r="G35" s="40" t="s">
        <v>18</v>
      </c>
    </row>
  </sheetData>
  <autoFilter ref="A3:G35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V34"/>
  <sheetViews>
    <sheetView workbookViewId="0">
      <pane ySplit="3" topLeftCell="A4" activePane="bottomLeft" state="frozen"/>
      <selection pane="bottomLeft" activeCell="J19" sqref="J19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35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34" si="0">B4*C4*D4*2.7/1000000*E4</f>
        <v>98.82</v>
      </c>
      <c r="G4" s="13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2500</v>
      </c>
      <c r="E5" s="17">
        <v>2</v>
      </c>
      <c r="F5" s="12">
        <f t="shared" si="0"/>
        <v>164.7</v>
      </c>
      <c r="G5" s="13"/>
    </row>
    <row r="6" spans="1:24" s="5" customFormat="1" ht="25.9" customHeight="1">
      <c r="A6" s="24" t="s">
        <v>9</v>
      </c>
      <c r="B6" s="24">
        <v>10</v>
      </c>
      <c r="C6" s="24">
        <v>1220</v>
      </c>
      <c r="D6" s="13">
        <v>2980</v>
      </c>
      <c r="E6" s="17">
        <v>1</v>
      </c>
      <c r="F6" s="12">
        <f t="shared" si="0"/>
        <v>98.161199999999994</v>
      </c>
      <c r="G6" s="13"/>
    </row>
    <row r="7" spans="1:24" s="5" customFormat="1" ht="25.9" customHeight="1">
      <c r="A7" s="23" t="s">
        <v>9</v>
      </c>
      <c r="B7" s="23">
        <v>10</v>
      </c>
      <c r="C7" s="23">
        <v>1010</v>
      </c>
      <c r="D7" s="17">
        <v>3000</v>
      </c>
      <c r="E7" s="17">
        <v>6</v>
      </c>
      <c r="F7" s="15">
        <f t="shared" si="0"/>
        <v>490.86</v>
      </c>
      <c r="G7" s="16"/>
    </row>
    <row r="8" spans="1:24" s="5" customFormat="1" ht="25.9" customHeight="1">
      <c r="A8" s="23" t="s">
        <v>9</v>
      </c>
      <c r="B8" s="23">
        <v>14</v>
      </c>
      <c r="C8" s="23">
        <v>1220</v>
      </c>
      <c r="D8" s="17">
        <v>3000</v>
      </c>
      <c r="E8" s="17">
        <v>7</v>
      </c>
      <c r="F8" s="15">
        <f t="shared" si="0"/>
        <v>968.43600000000015</v>
      </c>
      <c r="G8" s="16"/>
    </row>
    <row r="9" spans="1:24" s="5" customFormat="1" ht="25.9" customHeight="1">
      <c r="A9" s="23" t="s">
        <v>9</v>
      </c>
      <c r="B9" s="23">
        <v>14</v>
      </c>
      <c r="C9" s="23">
        <v>1220</v>
      </c>
      <c r="D9" s="17">
        <v>2500</v>
      </c>
      <c r="E9" s="17">
        <v>1</v>
      </c>
      <c r="F9" s="15">
        <f t="shared" si="0"/>
        <v>115.29000000000002</v>
      </c>
      <c r="G9" s="16"/>
    </row>
    <row r="10" spans="1:24" s="5" customFormat="1" ht="25.9" customHeight="1">
      <c r="A10" s="24" t="s">
        <v>9</v>
      </c>
      <c r="B10" s="24">
        <v>18</v>
      </c>
      <c r="C10" s="24">
        <v>1220</v>
      </c>
      <c r="D10" s="13">
        <v>3000</v>
      </c>
      <c r="E10" s="17">
        <v>3</v>
      </c>
      <c r="F10" s="12">
        <f t="shared" si="0"/>
        <v>533.62800000000004</v>
      </c>
      <c r="G10" s="13"/>
    </row>
    <row r="11" spans="1:24" s="5" customFormat="1" ht="24.95" customHeight="1">
      <c r="A11" s="10" t="s">
        <v>9</v>
      </c>
      <c r="B11" s="10">
        <v>20</v>
      </c>
      <c r="C11" s="10">
        <v>1220</v>
      </c>
      <c r="D11" s="10">
        <v>3000</v>
      </c>
      <c r="E11" s="11">
        <v>1</v>
      </c>
      <c r="F11" s="12">
        <f t="shared" si="0"/>
        <v>197.64</v>
      </c>
      <c r="G11" s="13" t="s">
        <v>26</v>
      </c>
    </row>
    <row r="12" spans="1:24" s="5" customFormat="1" ht="25.9" customHeight="1">
      <c r="A12" s="23" t="s">
        <v>9</v>
      </c>
      <c r="B12" s="23">
        <v>22</v>
      </c>
      <c r="C12" s="23">
        <v>1220</v>
      </c>
      <c r="D12" s="17">
        <v>3000</v>
      </c>
      <c r="E12" s="17">
        <v>8</v>
      </c>
      <c r="F12" s="15">
        <f t="shared" si="0"/>
        <v>1739.232</v>
      </c>
      <c r="G12" s="16" t="s">
        <v>30</v>
      </c>
    </row>
    <row r="13" spans="1:24" s="5" customFormat="1" ht="24.95" customHeight="1">
      <c r="A13" s="10" t="s">
        <v>9</v>
      </c>
      <c r="B13" s="10">
        <v>30</v>
      </c>
      <c r="C13" s="10">
        <v>1220</v>
      </c>
      <c r="D13" s="10">
        <v>3000</v>
      </c>
      <c r="E13" s="11">
        <f>9+4-4-7+3</f>
        <v>5</v>
      </c>
      <c r="F13" s="12">
        <f t="shared" si="0"/>
        <v>1482.3</v>
      </c>
      <c r="G13" s="13"/>
    </row>
    <row r="14" spans="1:24" s="5" customFormat="1" ht="24.95" customHeight="1">
      <c r="A14" s="10" t="s">
        <v>9</v>
      </c>
      <c r="B14" s="10">
        <v>30</v>
      </c>
      <c r="C14" s="10">
        <v>1200</v>
      </c>
      <c r="D14" s="10">
        <v>3000</v>
      </c>
      <c r="E14" s="11">
        <v>2</v>
      </c>
      <c r="F14" s="12">
        <f t="shared" si="0"/>
        <v>583.20000000000005</v>
      </c>
      <c r="G14" s="13"/>
    </row>
    <row r="15" spans="1:24" s="5" customFormat="1" ht="25.9" customHeight="1">
      <c r="A15" s="23" t="s">
        <v>9</v>
      </c>
      <c r="B15" s="23">
        <v>30</v>
      </c>
      <c r="C15" s="23">
        <v>1220</v>
      </c>
      <c r="D15" s="36">
        <v>3020</v>
      </c>
      <c r="E15" s="17">
        <v>1</v>
      </c>
      <c r="F15" s="15">
        <f t="shared" si="0"/>
        <v>298.43639999999999</v>
      </c>
      <c r="G15" s="16"/>
    </row>
    <row r="16" spans="1:24" s="5" customFormat="1" ht="25.9" customHeight="1">
      <c r="A16" s="24" t="s">
        <v>9</v>
      </c>
      <c r="B16" s="24">
        <v>30</v>
      </c>
      <c r="C16" s="24">
        <v>1220</v>
      </c>
      <c r="D16" s="37">
        <v>2900</v>
      </c>
      <c r="E16" s="17">
        <v>1</v>
      </c>
      <c r="F16" s="12">
        <f t="shared" si="0"/>
        <v>286.57799999999997</v>
      </c>
      <c r="G16" s="13"/>
    </row>
    <row r="17" spans="1:7" s="5" customFormat="1" ht="25.9" customHeight="1">
      <c r="A17" s="24" t="s">
        <v>9</v>
      </c>
      <c r="B17" s="24">
        <v>35</v>
      </c>
      <c r="C17" s="24">
        <v>1220</v>
      </c>
      <c r="D17" s="13">
        <v>3000</v>
      </c>
      <c r="E17" s="17">
        <v>1</v>
      </c>
      <c r="F17" s="12">
        <f t="shared" si="0"/>
        <v>345.87</v>
      </c>
      <c r="G17" s="13"/>
    </row>
    <row r="18" spans="1:7" s="5" customFormat="1" ht="25.9" customHeight="1">
      <c r="A18" s="23" t="s">
        <v>9</v>
      </c>
      <c r="B18" s="23">
        <v>40</v>
      </c>
      <c r="C18" s="23">
        <v>1210</v>
      </c>
      <c r="D18" s="17">
        <v>3000</v>
      </c>
      <c r="E18" s="17">
        <v>1</v>
      </c>
      <c r="F18" s="15">
        <f t="shared" si="0"/>
        <v>392.04</v>
      </c>
      <c r="G18" s="16"/>
    </row>
    <row r="19" spans="1:7" s="5" customFormat="1" ht="25.9" customHeight="1">
      <c r="A19" s="23" t="s">
        <v>9</v>
      </c>
      <c r="B19" s="24">
        <v>42</v>
      </c>
      <c r="C19" s="24">
        <v>1200</v>
      </c>
      <c r="D19" s="37">
        <v>2500</v>
      </c>
      <c r="E19" s="24">
        <v>3</v>
      </c>
      <c r="F19" s="25">
        <f t="shared" si="0"/>
        <v>1020.5999999999999</v>
      </c>
      <c r="G19" s="13"/>
    </row>
    <row r="20" spans="1:7" s="5" customFormat="1" ht="25.9" customHeight="1">
      <c r="A20" s="24" t="s">
        <v>9</v>
      </c>
      <c r="B20" s="24">
        <v>45</v>
      </c>
      <c r="C20" s="24">
        <v>1220</v>
      </c>
      <c r="D20" s="13">
        <v>3000</v>
      </c>
      <c r="E20" s="17">
        <f>3+3</f>
        <v>6</v>
      </c>
      <c r="F20" s="12">
        <f t="shared" si="0"/>
        <v>2668.14</v>
      </c>
      <c r="G20" s="13"/>
    </row>
    <row r="21" spans="1:7" s="5" customFormat="1" ht="25.9" customHeight="1">
      <c r="A21" s="24" t="s">
        <v>9</v>
      </c>
      <c r="B21" s="24">
        <v>50</v>
      </c>
      <c r="C21" s="24">
        <v>1220</v>
      </c>
      <c r="D21" s="13">
        <v>3000</v>
      </c>
      <c r="E21" s="17">
        <v>2</v>
      </c>
      <c r="F21" s="12">
        <f t="shared" si="0"/>
        <v>988.20000000000016</v>
      </c>
      <c r="G21" s="13"/>
    </row>
    <row r="22" spans="1:7" s="5" customFormat="1" ht="25.9" customHeight="1">
      <c r="A22" s="23" t="s">
        <v>9</v>
      </c>
      <c r="B22" s="23">
        <v>54</v>
      </c>
      <c r="C22" s="23">
        <v>1220</v>
      </c>
      <c r="D22" s="17">
        <v>3000</v>
      </c>
      <c r="E22" s="17">
        <v>1</v>
      </c>
      <c r="F22" s="15">
        <f t="shared" si="0"/>
        <v>533.62800000000004</v>
      </c>
      <c r="G22" s="16"/>
    </row>
    <row r="23" spans="1:7" s="5" customFormat="1" ht="25.9" customHeight="1">
      <c r="A23" s="24" t="s">
        <v>9</v>
      </c>
      <c r="B23" s="24">
        <v>60</v>
      </c>
      <c r="C23" s="24">
        <v>1220</v>
      </c>
      <c r="D23" s="13">
        <v>3000</v>
      </c>
      <c r="E23" s="17">
        <v>3</v>
      </c>
      <c r="F23" s="12">
        <f t="shared" si="0"/>
        <v>1778.7599999999998</v>
      </c>
      <c r="G23" s="13" t="s">
        <v>30</v>
      </c>
    </row>
    <row r="24" spans="1:7" s="5" customFormat="1" ht="25.9" customHeight="1">
      <c r="A24" s="24" t="s">
        <v>9</v>
      </c>
      <c r="B24" s="24">
        <v>65</v>
      </c>
      <c r="C24" s="24">
        <v>1220</v>
      </c>
      <c r="D24" s="37">
        <v>2900</v>
      </c>
      <c r="E24" s="17">
        <v>1</v>
      </c>
      <c r="F24" s="12">
        <f t="shared" si="0"/>
        <v>620.91899999999998</v>
      </c>
      <c r="G24" s="13"/>
    </row>
    <row r="25" spans="1:7" s="5" customFormat="1" ht="25.9" customHeight="1">
      <c r="A25" s="24" t="s">
        <v>9</v>
      </c>
      <c r="B25" s="24">
        <v>75</v>
      </c>
      <c r="C25" s="24">
        <v>1220</v>
      </c>
      <c r="D25" s="13">
        <v>3000</v>
      </c>
      <c r="E25" s="17">
        <v>1</v>
      </c>
      <c r="F25" s="12">
        <f t="shared" si="0"/>
        <v>741.15</v>
      </c>
      <c r="G25" s="13"/>
    </row>
    <row r="26" spans="1:7" s="5" customFormat="1" ht="25.9" customHeight="1">
      <c r="A26" s="24" t="s">
        <v>9</v>
      </c>
      <c r="B26" s="24">
        <v>80</v>
      </c>
      <c r="C26" s="24">
        <v>1220</v>
      </c>
      <c r="D26" s="37">
        <v>2880</v>
      </c>
      <c r="E26" s="17">
        <v>1</v>
      </c>
      <c r="F26" s="12">
        <f t="shared" si="0"/>
        <v>758.93759999999997</v>
      </c>
      <c r="G26" s="13"/>
    </row>
    <row r="27" spans="1:7" s="5" customFormat="1" ht="25.9" customHeight="1">
      <c r="A27" s="24" t="s">
        <v>9</v>
      </c>
      <c r="B27" s="24">
        <v>80</v>
      </c>
      <c r="C27" s="24">
        <v>1220</v>
      </c>
      <c r="D27" s="13">
        <v>3000</v>
      </c>
      <c r="E27" s="17">
        <v>1</v>
      </c>
      <c r="F27" s="12">
        <f t="shared" si="0"/>
        <v>790.56</v>
      </c>
      <c r="G27" s="13"/>
    </row>
    <row r="28" spans="1:7" s="5" customFormat="1" ht="25.9" customHeight="1">
      <c r="A28" s="24" t="s">
        <v>9</v>
      </c>
      <c r="B28" s="24">
        <v>85</v>
      </c>
      <c r="C28" s="24">
        <v>1220</v>
      </c>
      <c r="D28" s="13">
        <v>3000</v>
      </c>
      <c r="E28" s="17">
        <v>2</v>
      </c>
      <c r="F28" s="12">
        <f t="shared" si="0"/>
        <v>1679.94</v>
      </c>
      <c r="G28" s="13"/>
    </row>
    <row r="29" spans="1:7" s="5" customFormat="1" ht="25.9" customHeight="1">
      <c r="A29" s="23" t="s">
        <v>9</v>
      </c>
      <c r="B29" s="23">
        <v>90</v>
      </c>
      <c r="C29" s="23">
        <v>1220</v>
      </c>
      <c r="D29" s="17">
        <v>3000</v>
      </c>
      <c r="E29" s="17">
        <f>2-1</f>
        <v>1</v>
      </c>
      <c r="F29" s="15">
        <f t="shared" si="0"/>
        <v>889.38</v>
      </c>
      <c r="G29" s="16"/>
    </row>
    <row r="30" spans="1:7" s="5" customFormat="1" ht="25.9" customHeight="1">
      <c r="A30" s="24" t="s">
        <v>9</v>
      </c>
      <c r="B30" s="24">
        <v>95</v>
      </c>
      <c r="C30" s="24">
        <v>1220</v>
      </c>
      <c r="D30" s="13">
        <v>3000</v>
      </c>
      <c r="E30" s="17">
        <v>2</v>
      </c>
      <c r="F30" s="12">
        <f t="shared" si="0"/>
        <v>1877.5800000000002</v>
      </c>
      <c r="G30" s="13"/>
    </row>
    <row r="31" spans="1:7" s="5" customFormat="1" ht="25.9" customHeight="1">
      <c r="A31" s="24" t="s">
        <v>9</v>
      </c>
      <c r="B31" s="24">
        <v>110</v>
      </c>
      <c r="C31" s="24">
        <v>1220</v>
      </c>
      <c r="D31" s="13">
        <v>3000</v>
      </c>
      <c r="E31" s="17">
        <v>1</v>
      </c>
      <c r="F31" s="12">
        <f t="shared" si="0"/>
        <v>1087.02</v>
      </c>
      <c r="G31" s="13"/>
    </row>
    <row r="32" spans="1:7" s="5" customFormat="1" ht="25.9" customHeight="1">
      <c r="A32" s="24" t="s">
        <v>9</v>
      </c>
      <c r="B32" s="24">
        <v>110</v>
      </c>
      <c r="C32" s="24">
        <v>1220</v>
      </c>
      <c r="D32" s="13">
        <v>2470</v>
      </c>
      <c r="E32" s="17">
        <v>1</v>
      </c>
      <c r="F32" s="12">
        <f t="shared" si="0"/>
        <v>894.97979999999995</v>
      </c>
      <c r="G32" s="13"/>
    </row>
    <row r="33" spans="1:7" s="5" customFormat="1" ht="25.9" customHeight="1">
      <c r="A33" s="24" t="s">
        <v>9</v>
      </c>
      <c r="B33" s="24">
        <v>120</v>
      </c>
      <c r="C33" s="24">
        <v>1220</v>
      </c>
      <c r="D33" s="13">
        <v>3000</v>
      </c>
      <c r="E33" s="17">
        <v>3</v>
      </c>
      <c r="F33" s="12">
        <f t="shared" si="0"/>
        <v>3557.5199999999995</v>
      </c>
      <c r="G33" s="13"/>
    </row>
    <row r="34" spans="1:7" s="5" customFormat="1" ht="25.9" customHeight="1">
      <c r="A34" s="23" t="s">
        <v>9</v>
      </c>
      <c r="B34" s="23">
        <v>155</v>
      </c>
      <c r="C34" s="23">
        <v>1100</v>
      </c>
      <c r="D34" s="17">
        <v>2100</v>
      </c>
      <c r="E34" s="17">
        <v>1</v>
      </c>
      <c r="F34" s="15">
        <f t="shared" si="0"/>
        <v>966.73500000000013</v>
      </c>
      <c r="G34" s="16"/>
    </row>
  </sheetData>
  <autoFilter ref="A3:G34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IV43"/>
  <sheetViews>
    <sheetView workbookViewId="0">
      <pane ySplit="3" topLeftCell="A4" activePane="bottomLeft" state="frozen"/>
      <selection pane="bottomLeft" activeCell="J19" sqref="J19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35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5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14</v>
      </c>
      <c r="C13" s="24">
        <v>1000</v>
      </c>
      <c r="D13" s="13">
        <v>2500</v>
      </c>
      <c r="E13" s="17">
        <v>6</v>
      </c>
      <c r="F13" s="15">
        <f t="shared" si="0"/>
        <v>567</v>
      </c>
      <c r="G13" s="13"/>
    </row>
    <row r="14" spans="1:24" s="5" customFormat="1" ht="25.9" customHeight="1">
      <c r="A14" s="24">
        <v>5052</v>
      </c>
      <c r="B14" s="24">
        <v>20</v>
      </c>
      <c r="C14" s="24">
        <v>450</v>
      </c>
      <c r="D14" s="13">
        <v>450</v>
      </c>
      <c r="E14" s="17">
        <v>34</v>
      </c>
      <c r="F14" s="15">
        <f t="shared" si="0"/>
        <v>371.79</v>
      </c>
      <c r="G14" s="13"/>
    </row>
    <row r="15" spans="1:24" s="5" customFormat="1" ht="25.9" customHeight="1">
      <c r="A15" s="24">
        <v>5083</v>
      </c>
      <c r="B15" s="24">
        <v>42</v>
      </c>
      <c r="C15" s="24">
        <v>780</v>
      </c>
      <c r="D15" s="13">
        <v>780</v>
      </c>
      <c r="E15" s="17">
        <v>5</v>
      </c>
      <c r="F15" s="15">
        <f t="shared" si="0"/>
        <v>344.96280000000002</v>
      </c>
      <c r="G15" s="13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28"/>
      <c r="B17" s="28"/>
      <c r="C17" s="28"/>
      <c r="D17" s="29"/>
      <c r="E17" s="31"/>
      <c r="F17" s="32"/>
      <c r="G17" s="29"/>
    </row>
    <row r="18" spans="1:7" s="5" customFormat="1" ht="25.9" customHeight="1">
      <c r="A18" s="33"/>
      <c r="B18" s="33"/>
      <c r="C18" s="33"/>
      <c r="D18" s="31"/>
      <c r="E18" s="31"/>
      <c r="F18" s="34"/>
      <c r="G18" s="35"/>
    </row>
    <row r="19" spans="1:7" s="5" customFormat="1" ht="25.9" customHeight="1">
      <c r="A19" s="33"/>
      <c r="B19" s="28"/>
      <c r="C19" s="28"/>
      <c r="D19" s="29"/>
      <c r="E19" s="28"/>
      <c r="F19" s="30"/>
      <c r="G19" s="29"/>
    </row>
    <row r="20" spans="1:7" s="5" customFormat="1" ht="25.9" customHeight="1">
      <c r="A20" s="28"/>
      <c r="B20" s="28"/>
      <c r="C20" s="28"/>
      <c r="D20" s="29"/>
      <c r="E20" s="31"/>
      <c r="F20" s="32"/>
      <c r="G20" s="29"/>
    </row>
    <row r="21" spans="1:7" s="5" customFormat="1" ht="25.9" customHeight="1">
      <c r="A21" s="33"/>
      <c r="B21" s="33"/>
      <c r="C21" s="33"/>
      <c r="D21" s="31"/>
      <c r="E21" s="31"/>
      <c r="F21" s="34"/>
      <c r="G21" s="35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28"/>
      <c r="B28" s="28"/>
      <c r="C28" s="28"/>
      <c r="D28" s="29"/>
      <c r="E28" s="31"/>
      <c r="F28" s="32"/>
      <c r="G28" s="29"/>
    </row>
    <row r="29" spans="1:7" s="5" customFormat="1" ht="25.9" customHeight="1">
      <c r="A29" s="33"/>
      <c r="B29" s="33"/>
      <c r="C29" s="33"/>
      <c r="D29" s="31"/>
      <c r="E29" s="31"/>
      <c r="F29" s="34"/>
      <c r="G29" s="35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28"/>
      <c r="B34" s="28"/>
      <c r="C34" s="28"/>
      <c r="D34" s="29"/>
      <c r="E34" s="31"/>
      <c r="F34" s="32"/>
      <c r="G34" s="29"/>
    </row>
    <row r="35" spans="1:7" s="5" customFormat="1" ht="25.9" customHeight="1">
      <c r="A35" s="33"/>
      <c r="B35" s="33"/>
      <c r="C35" s="33"/>
      <c r="D35" s="31"/>
      <c r="E35" s="31"/>
      <c r="F35" s="34"/>
      <c r="G35" s="35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 t="s">
        <v>19</v>
      </c>
      <c r="B43" s="28"/>
      <c r="C43" s="28"/>
      <c r="D43" s="29"/>
      <c r="E43" s="28"/>
      <c r="F43" s="30">
        <f>SUM(F4:F42)</f>
        <v>8300.6046000000006</v>
      </c>
      <c r="G43" s="29"/>
    </row>
  </sheetData>
  <autoFilter ref="A3:G35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IV35"/>
  <sheetViews>
    <sheetView workbookViewId="0">
      <pane ySplit="3" topLeftCell="A4" activePane="bottomLeft" state="frozen"/>
      <selection pane="bottomLeft" activeCell="I18" sqref="I18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12.75" style="4" customWidth="1"/>
    <col min="8" max="22" width="8.875" style="5" customWidth="1"/>
    <col min="23" max="256" width="8.875" style="1" customWidth="1"/>
  </cols>
  <sheetData>
    <row r="1" spans="1:24" ht="29.25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36</v>
      </c>
      <c r="B2" s="52"/>
      <c r="C2" s="52"/>
      <c r="D2" s="52"/>
      <c r="E2" s="52"/>
      <c r="F2" s="52"/>
      <c r="G2" s="52"/>
    </row>
    <row r="3" spans="1:24" s="5" customFormat="1" ht="31.5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1.6" customHeight="1">
      <c r="A4" s="10" t="s">
        <v>9</v>
      </c>
      <c r="B4" s="10">
        <v>10</v>
      </c>
      <c r="C4" s="10">
        <v>1220</v>
      </c>
      <c r="D4" s="10">
        <v>3000</v>
      </c>
      <c r="E4" s="11">
        <v>4</v>
      </c>
      <c r="F4" s="12">
        <f t="shared" ref="F4:F35" si="0">B4*C4*D4*2.7/1000000*E4</f>
        <v>395.28</v>
      </c>
      <c r="G4" s="9"/>
      <c r="W4" s="1"/>
      <c r="X4" s="1"/>
    </row>
    <row r="5" spans="1:24" s="5" customFormat="1" ht="21.6" customHeight="1">
      <c r="A5" s="10" t="s">
        <v>9</v>
      </c>
      <c r="B5" s="10">
        <v>12</v>
      </c>
      <c r="C5" s="10">
        <v>1220</v>
      </c>
      <c r="D5" s="10">
        <v>2570</v>
      </c>
      <c r="E5" s="11">
        <v>1</v>
      </c>
      <c r="F5" s="12">
        <f t="shared" si="0"/>
        <v>101.58696</v>
      </c>
      <c r="G5" s="9"/>
      <c r="W5" s="1"/>
      <c r="X5" s="1"/>
    </row>
    <row r="6" spans="1:24" s="5" customFormat="1" ht="21.6" customHeight="1">
      <c r="A6" s="10" t="s">
        <v>9</v>
      </c>
      <c r="B6" s="10">
        <v>14</v>
      </c>
      <c r="C6" s="10">
        <v>1220</v>
      </c>
      <c r="D6" s="10">
        <v>3000</v>
      </c>
      <c r="E6" s="11">
        <v>7</v>
      </c>
      <c r="F6" s="12">
        <f t="shared" si="0"/>
        <v>968.43600000000015</v>
      </c>
      <c r="G6" s="9"/>
      <c r="W6" s="1"/>
      <c r="X6" s="1"/>
    </row>
    <row r="7" spans="1:24" s="5" customFormat="1" ht="21.6" customHeight="1">
      <c r="A7" s="10" t="s">
        <v>9</v>
      </c>
      <c r="B7" s="10">
        <v>16</v>
      </c>
      <c r="C7" s="10">
        <v>1220</v>
      </c>
      <c r="D7" s="10">
        <v>3000</v>
      </c>
      <c r="E7" s="11">
        <v>10</v>
      </c>
      <c r="F7" s="12">
        <f t="shared" si="0"/>
        <v>1581.12</v>
      </c>
      <c r="G7" s="13"/>
    </row>
    <row r="8" spans="1:24" s="5" customFormat="1" ht="21.6" customHeight="1">
      <c r="A8" s="10" t="s">
        <v>9</v>
      </c>
      <c r="B8" s="10">
        <v>18</v>
      </c>
      <c r="C8" s="10">
        <v>1220</v>
      </c>
      <c r="D8" s="10">
        <v>3000</v>
      </c>
      <c r="E8" s="11">
        <v>4</v>
      </c>
      <c r="F8" s="12">
        <f t="shared" si="0"/>
        <v>711.50400000000002</v>
      </c>
      <c r="G8" s="13"/>
    </row>
    <row r="9" spans="1:24" s="5" customFormat="1" ht="21.6" customHeight="1">
      <c r="A9" s="10" t="s">
        <v>9</v>
      </c>
      <c r="B9" s="10">
        <v>18</v>
      </c>
      <c r="C9" s="10">
        <v>1220</v>
      </c>
      <c r="D9" s="14">
        <v>2550</v>
      </c>
      <c r="E9" s="11">
        <v>1</v>
      </c>
      <c r="F9" s="12">
        <f t="shared" si="0"/>
        <v>151.19460000000001</v>
      </c>
      <c r="G9" s="13"/>
    </row>
    <row r="10" spans="1:24" s="5" customFormat="1" ht="21.6" customHeight="1">
      <c r="A10" s="10" t="s">
        <v>9</v>
      </c>
      <c r="B10" s="10">
        <v>18</v>
      </c>
      <c r="C10" s="10">
        <v>1200</v>
      </c>
      <c r="D10" s="10">
        <v>3000</v>
      </c>
      <c r="E10" s="11">
        <v>1</v>
      </c>
      <c r="F10" s="12">
        <f t="shared" si="0"/>
        <v>174.96</v>
      </c>
      <c r="G10" s="13"/>
    </row>
    <row r="11" spans="1:24" s="5" customFormat="1" ht="21.6" customHeight="1">
      <c r="A11" s="10" t="s">
        <v>9</v>
      </c>
      <c r="B11" s="10">
        <v>20</v>
      </c>
      <c r="C11" s="10">
        <v>1220</v>
      </c>
      <c r="D11" s="10">
        <v>3000</v>
      </c>
      <c r="E11" s="11">
        <v>2</v>
      </c>
      <c r="F11" s="12">
        <f t="shared" si="0"/>
        <v>395.28</v>
      </c>
      <c r="G11" s="13" t="s">
        <v>34</v>
      </c>
    </row>
    <row r="12" spans="1:24" s="5" customFormat="1" ht="21.6" customHeight="1">
      <c r="A12" s="10" t="s">
        <v>9</v>
      </c>
      <c r="B12" s="10">
        <v>20</v>
      </c>
      <c r="C12" s="10">
        <v>1220</v>
      </c>
      <c r="D12" s="14">
        <v>2290</v>
      </c>
      <c r="E12" s="11">
        <v>1</v>
      </c>
      <c r="F12" s="12">
        <f t="shared" si="0"/>
        <v>150.86519999999999</v>
      </c>
      <c r="G12" s="13"/>
    </row>
    <row r="13" spans="1:24" s="5" customFormat="1" ht="21.6" customHeight="1">
      <c r="A13" s="10" t="s">
        <v>9</v>
      </c>
      <c r="B13" s="10">
        <v>30</v>
      </c>
      <c r="C13" s="10">
        <v>1220</v>
      </c>
      <c r="D13" s="10">
        <v>3000</v>
      </c>
      <c r="E13" s="11">
        <v>12</v>
      </c>
      <c r="F13" s="12">
        <f t="shared" si="0"/>
        <v>3557.5199999999995</v>
      </c>
      <c r="G13" s="13"/>
    </row>
    <row r="14" spans="1:24" s="5" customFormat="1" ht="21.6" customHeight="1">
      <c r="A14" s="10" t="s">
        <v>9</v>
      </c>
      <c r="B14" s="10">
        <v>30</v>
      </c>
      <c r="C14" s="10">
        <v>1200</v>
      </c>
      <c r="D14" s="10">
        <v>3000</v>
      </c>
      <c r="E14" s="11">
        <v>2</v>
      </c>
      <c r="F14" s="12">
        <f t="shared" si="0"/>
        <v>583.20000000000005</v>
      </c>
      <c r="G14" s="13"/>
    </row>
    <row r="15" spans="1:24" s="5" customFormat="1" ht="21.6" customHeight="1">
      <c r="A15" s="10" t="s">
        <v>9</v>
      </c>
      <c r="B15" s="10">
        <v>35</v>
      </c>
      <c r="C15" s="10">
        <v>1220</v>
      </c>
      <c r="D15" s="10">
        <v>3000</v>
      </c>
      <c r="E15" s="11">
        <v>5</v>
      </c>
      <c r="F15" s="12">
        <f t="shared" si="0"/>
        <v>1729.35</v>
      </c>
      <c r="G15" s="13"/>
    </row>
    <row r="16" spans="1:24" s="5" customFormat="1" ht="21.6" customHeight="1">
      <c r="A16" s="10" t="s">
        <v>9</v>
      </c>
      <c r="B16" s="10">
        <v>40</v>
      </c>
      <c r="C16" s="10">
        <v>1220</v>
      </c>
      <c r="D16" s="10">
        <v>3000</v>
      </c>
      <c r="E16" s="11">
        <v>17</v>
      </c>
      <c r="F16" s="12">
        <f t="shared" si="0"/>
        <v>6719.7599999999993</v>
      </c>
      <c r="G16" s="13"/>
    </row>
    <row r="17" spans="1:24" s="5" customFormat="1" ht="21.6" customHeight="1">
      <c r="A17" s="10" t="s">
        <v>9</v>
      </c>
      <c r="B17" s="10">
        <v>45</v>
      </c>
      <c r="C17" s="10">
        <v>1220</v>
      </c>
      <c r="D17" s="10">
        <v>3000</v>
      </c>
      <c r="E17" s="11">
        <v>9</v>
      </c>
      <c r="F17" s="12">
        <f t="shared" si="0"/>
        <v>4002.21</v>
      </c>
      <c r="G17" s="13"/>
    </row>
    <row r="18" spans="1:24" s="5" customFormat="1" ht="21.6" customHeight="1">
      <c r="A18" s="10" t="s">
        <v>9</v>
      </c>
      <c r="B18" s="10">
        <v>50</v>
      </c>
      <c r="C18" s="10">
        <v>1220</v>
      </c>
      <c r="D18" s="10">
        <v>3000</v>
      </c>
      <c r="E18" s="11">
        <v>21</v>
      </c>
      <c r="F18" s="12">
        <f t="shared" si="0"/>
        <v>10376.100000000002</v>
      </c>
      <c r="G18" s="13"/>
    </row>
    <row r="19" spans="1:24" s="5" customFormat="1" ht="21.6" customHeight="1">
      <c r="A19" s="10" t="s">
        <v>9</v>
      </c>
      <c r="B19" s="10">
        <v>55</v>
      </c>
      <c r="C19" s="10">
        <v>1220</v>
      </c>
      <c r="D19" s="10">
        <v>3000</v>
      </c>
      <c r="E19" s="11">
        <v>10</v>
      </c>
      <c r="F19" s="12">
        <f t="shared" si="0"/>
        <v>5435.1</v>
      </c>
      <c r="G19" s="13"/>
    </row>
    <row r="20" spans="1:24" s="5" customFormat="1" ht="21.6" customHeight="1">
      <c r="A20" s="10" t="s">
        <v>9</v>
      </c>
      <c r="B20" s="10">
        <v>60</v>
      </c>
      <c r="C20" s="10">
        <v>1220</v>
      </c>
      <c r="D20" s="10">
        <v>3000</v>
      </c>
      <c r="E20" s="11">
        <v>1</v>
      </c>
      <c r="F20" s="15">
        <f t="shared" si="0"/>
        <v>592.91999999999996</v>
      </c>
      <c r="G20" s="16"/>
    </row>
    <row r="21" spans="1:24" s="5" customFormat="1" ht="21.6" customHeight="1">
      <c r="A21" s="10" t="s">
        <v>9</v>
      </c>
      <c r="B21" s="10">
        <v>65</v>
      </c>
      <c r="C21" s="10">
        <v>1220</v>
      </c>
      <c r="D21" s="10">
        <v>3000</v>
      </c>
      <c r="E21" s="11">
        <v>2</v>
      </c>
      <c r="F21" s="15">
        <f t="shared" si="0"/>
        <v>1284.6600000000001</v>
      </c>
      <c r="G21" s="16"/>
    </row>
    <row r="22" spans="1:24" s="5" customFormat="1" ht="21.6" customHeight="1">
      <c r="A22" s="10" t="s">
        <v>9</v>
      </c>
      <c r="B22" s="10">
        <v>75</v>
      </c>
      <c r="C22" s="10">
        <v>1220</v>
      </c>
      <c r="D22" s="14">
        <v>2870</v>
      </c>
      <c r="E22" s="11">
        <v>1</v>
      </c>
      <c r="F22" s="15">
        <f t="shared" si="0"/>
        <v>709.0335</v>
      </c>
      <c r="G22" s="16"/>
    </row>
    <row r="23" spans="1:24" s="5" customFormat="1" ht="21.6" customHeight="1">
      <c r="A23" s="10" t="s">
        <v>9</v>
      </c>
      <c r="B23" s="10">
        <v>85</v>
      </c>
      <c r="C23" s="10">
        <v>1220</v>
      </c>
      <c r="D23" s="10">
        <v>3000</v>
      </c>
      <c r="E23" s="11">
        <v>5</v>
      </c>
      <c r="F23" s="15">
        <f t="shared" si="0"/>
        <v>4199.8500000000004</v>
      </c>
      <c r="G23" s="17"/>
    </row>
    <row r="24" spans="1:24" s="5" customFormat="1" ht="21.6" customHeight="1">
      <c r="A24" s="10" t="s">
        <v>9</v>
      </c>
      <c r="B24" s="10">
        <v>85</v>
      </c>
      <c r="C24" s="10">
        <v>1220</v>
      </c>
      <c r="D24" s="14">
        <v>2950</v>
      </c>
      <c r="E24" s="11">
        <v>1</v>
      </c>
      <c r="F24" s="15">
        <f t="shared" si="0"/>
        <v>825.97050000000002</v>
      </c>
      <c r="G24" s="17"/>
    </row>
    <row r="25" spans="1:24" s="5" customFormat="1" ht="21.6" customHeight="1">
      <c r="A25" s="10" t="s">
        <v>9</v>
      </c>
      <c r="B25" s="10">
        <v>95</v>
      </c>
      <c r="C25" s="10">
        <v>1220</v>
      </c>
      <c r="D25" s="10">
        <v>3000</v>
      </c>
      <c r="E25" s="11">
        <v>1</v>
      </c>
      <c r="F25" s="15">
        <f t="shared" si="0"/>
        <v>938.79000000000008</v>
      </c>
      <c r="G25" s="17"/>
    </row>
    <row r="26" spans="1:24" s="5" customFormat="1" ht="21.6" customHeight="1">
      <c r="A26" s="10" t="s">
        <v>9</v>
      </c>
      <c r="B26" s="10">
        <v>95</v>
      </c>
      <c r="C26" s="10">
        <v>1200</v>
      </c>
      <c r="D26" s="10">
        <v>3000</v>
      </c>
      <c r="E26" s="11">
        <v>1</v>
      </c>
      <c r="F26" s="15">
        <f t="shared" si="0"/>
        <v>923.40000000000009</v>
      </c>
      <c r="G26" s="17"/>
    </row>
    <row r="27" spans="1:24" ht="21.6" customHeight="1">
      <c r="A27" s="18" t="s">
        <v>9</v>
      </c>
      <c r="B27" s="18">
        <v>16</v>
      </c>
      <c r="C27" s="18">
        <v>1220</v>
      </c>
      <c r="D27" s="18">
        <v>3000</v>
      </c>
      <c r="E27" s="19">
        <v>4</v>
      </c>
      <c r="F27" s="20">
        <f t="shared" si="0"/>
        <v>632.44799999999998</v>
      </c>
      <c r="G27" s="21" t="s">
        <v>12</v>
      </c>
    </row>
    <row r="28" spans="1:24" s="5" customFormat="1" ht="21.6" customHeight="1">
      <c r="A28" s="18" t="s">
        <v>13</v>
      </c>
      <c r="B28" s="18">
        <v>10</v>
      </c>
      <c r="C28" s="18">
        <v>1220</v>
      </c>
      <c r="D28" s="22">
        <v>2600</v>
      </c>
      <c r="E28" s="19">
        <v>2</v>
      </c>
      <c r="F28" s="20">
        <f t="shared" si="0"/>
        <v>171.28800000000001</v>
      </c>
      <c r="G28" s="21" t="s">
        <v>12</v>
      </c>
      <c r="W28" s="1"/>
      <c r="X28" s="1"/>
    </row>
    <row r="29" spans="1:24" s="5" customFormat="1" ht="21.6" customHeight="1">
      <c r="A29" s="18" t="s">
        <v>13</v>
      </c>
      <c r="B29" s="18">
        <v>10</v>
      </c>
      <c r="C29" s="18">
        <v>1220</v>
      </c>
      <c r="D29" s="18">
        <v>3000</v>
      </c>
      <c r="E29" s="19">
        <v>11</v>
      </c>
      <c r="F29" s="20">
        <f t="shared" si="0"/>
        <v>1087.02</v>
      </c>
      <c r="G29" s="21" t="s">
        <v>12</v>
      </c>
      <c r="W29" s="1"/>
      <c r="X29" s="1"/>
    </row>
    <row r="30" spans="1:24" s="5" customFormat="1" ht="21.6" customHeight="1">
      <c r="A30" s="39" t="s">
        <v>17</v>
      </c>
      <c r="B30" s="39">
        <v>10</v>
      </c>
      <c r="C30" s="39">
        <v>1210</v>
      </c>
      <c r="D30" s="40">
        <v>2000</v>
      </c>
      <c r="E30" s="40">
        <v>3</v>
      </c>
      <c r="F30" s="41">
        <f t="shared" si="0"/>
        <v>196.02</v>
      </c>
      <c r="G30" s="40" t="s">
        <v>18</v>
      </c>
    </row>
    <row r="31" spans="1:24" s="5" customFormat="1" ht="21.6" customHeight="1">
      <c r="A31" s="39" t="s">
        <v>17</v>
      </c>
      <c r="B31" s="39">
        <v>10</v>
      </c>
      <c r="C31" s="39">
        <v>1210</v>
      </c>
      <c r="D31" s="40">
        <v>1800</v>
      </c>
      <c r="E31" s="40">
        <v>1</v>
      </c>
      <c r="F31" s="41">
        <f t="shared" si="0"/>
        <v>58.806000000000004</v>
      </c>
      <c r="G31" s="40" t="s">
        <v>18</v>
      </c>
    </row>
    <row r="32" spans="1:24" s="5" customFormat="1" ht="21.6" customHeight="1">
      <c r="A32" s="39" t="s">
        <v>17</v>
      </c>
      <c r="B32" s="39">
        <v>20</v>
      </c>
      <c r="C32" s="39">
        <v>1210</v>
      </c>
      <c r="D32" s="40">
        <v>2550</v>
      </c>
      <c r="E32" s="40">
        <v>2</v>
      </c>
      <c r="F32" s="41">
        <f t="shared" si="0"/>
        <v>333.23399999999998</v>
      </c>
      <c r="G32" s="40" t="s">
        <v>18</v>
      </c>
    </row>
    <row r="33" spans="1:7" s="5" customFormat="1" ht="21.6" customHeight="1">
      <c r="A33" s="39" t="s">
        <v>17</v>
      </c>
      <c r="B33" s="39">
        <v>20</v>
      </c>
      <c r="C33" s="39">
        <v>1210</v>
      </c>
      <c r="D33" s="40">
        <v>2650</v>
      </c>
      <c r="E33" s="40">
        <v>2</v>
      </c>
      <c r="F33" s="41">
        <f t="shared" si="0"/>
        <v>346.30200000000002</v>
      </c>
      <c r="G33" s="40" t="s">
        <v>18</v>
      </c>
    </row>
    <row r="34" spans="1:7" s="5" customFormat="1" ht="21.6" customHeight="1">
      <c r="A34" s="39" t="s">
        <v>17</v>
      </c>
      <c r="B34" s="39">
        <v>30</v>
      </c>
      <c r="C34" s="39">
        <v>1210</v>
      </c>
      <c r="D34" s="40">
        <v>2970</v>
      </c>
      <c r="E34" s="40">
        <v>2</v>
      </c>
      <c r="F34" s="41">
        <f t="shared" si="0"/>
        <v>582.17939999999999</v>
      </c>
      <c r="G34" s="40" t="s">
        <v>18</v>
      </c>
    </row>
    <row r="35" spans="1:7" s="5" customFormat="1" ht="21.6" customHeight="1">
      <c r="A35" s="39" t="s">
        <v>17</v>
      </c>
      <c r="B35" s="39">
        <v>30</v>
      </c>
      <c r="C35" s="39">
        <v>1190</v>
      </c>
      <c r="D35" s="40">
        <v>2970</v>
      </c>
      <c r="E35" s="40">
        <v>2</v>
      </c>
      <c r="F35" s="41">
        <f t="shared" si="0"/>
        <v>572.5566</v>
      </c>
      <c r="G35" s="40" t="s">
        <v>18</v>
      </c>
    </row>
  </sheetData>
  <autoFilter ref="A3:G35">
    <filterColumn colId="0"/>
  </autoFilter>
  <mergeCells count="2">
    <mergeCell ref="A1:G1"/>
    <mergeCell ref="A2:G2"/>
  </mergeCells>
  <phoneticPr fontId="19" type="noConversion"/>
  <printOptions horizontalCentered="1"/>
  <pageMargins left="0.31458333333333299" right="0.31458333333333299" top="0.35416666666666702" bottom="0.35416666666666702" header="0.31458333333333299" footer="0.31458333333333299"/>
</worksheet>
</file>

<file path=xl/worksheets/sheet35.xml><?xml version="1.0" encoding="utf-8"?>
<worksheet xmlns="http://schemas.openxmlformats.org/spreadsheetml/2006/main" xmlns:r="http://schemas.openxmlformats.org/officeDocument/2006/relationships">
  <dimension ref="A1:IV36"/>
  <sheetViews>
    <sheetView workbookViewId="0">
      <pane ySplit="3" topLeftCell="A24" activePane="bottomLeft" state="frozen"/>
      <selection pane="bottomLeft" activeCell="I18" sqref="I18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36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36" si="0">B4*C4*D4*2.7/1000000*E4</f>
        <v>98.82</v>
      </c>
      <c r="G4" s="13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2500</v>
      </c>
      <c r="E5" s="17">
        <v>2</v>
      </c>
      <c r="F5" s="12">
        <f t="shared" si="0"/>
        <v>164.7</v>
      </c>
      <c r="G5" s="13"/>
    </row>
    <row r="6" spans="1:24" s="5" customFormat="1" ht="25.9" customHeight="1">
      <c r="A6" s="24" t="s">
        <v>9</v>
      </c>
      <c r="B6" s="24">
        <v>10</v>
      </c>
      <c r="C6" s="24">
        <v>1220</v>
      </c>
      <c r="D6" s="13">
        <v>2980</v>
      </c>
      <c r="E6" s="17">
        <v>1</v>
      </c>
      <c r="F6" s="12">
        <f t="shared" si="0"/>
        <v>98.161199999999994</v>
      </c>
      <c r="G6" s="13"/>
    </row>
    <row r="7" spans="1:24" s="5" customFormat="1" ht="25.9" customHeight="1">
      <c r="A7" s="23" t="s">
        <v>9</v>
      </c>
      <c r="B7" s="23">
        <v>10</v>
      </c>
      <c r="C7" s="23">
        <v>1010</v>
      </c>
      <c r="D7" s="17">
        <v>3000</v>
      </c>
      <c r="E7" s="17">
        <v>6</v>
      </c>
      <c r="F7" s="15">
        <f t="shared" si="0"/>
        <v>490.86</v>
      </c>
      <c r="G7" s="16"/>
    </row>
    <row r="8" spans="1:24" s="5" customFormat="1" ht="25.9" customHeight="1">
      <c r="A8" s="23" t="s">
        <v>9</v>
      </c>
      <c r="B8" s="23">
        <v>14</v>
      </c>
      <c r="C8" s="23">
        <v>1220</v>
      </c>
      <c r="D8" s="17">
        <v>3000</v>
      </c>
      <c r="E8" s="17">
        <v>7</v>
      </c>
      <c r="F8" s="15">
        <f t="shared" si="0"/>
        <v>968.43600000000015</v>
      </c>
      <c r="G8" s="16"/>
    </row>
    <row r="9" spans="1:24" s="5" customFormat="1" ht="25.9" customHeight="1">
      <c r="A9" s="23" t="s">
        <v>9</v>
      </c>
      <c r="B9" s="23">
        <v>14</v>
      </c>
      <c r="C9" s="23">
        <v>1220</v>
      </c>
      <c r="D9" s="17">
        <v>2500</v>
      </c>
      <c r="E9" s="17">
        <v>1</v>
      </c>
      <c r="F9" s="15">
        <f t="shared" si="0"/>
        <v>115.29000000000002</v>
      </c>
      <c r="G9" s="16"/>
    </row>
    <row r="10" spans="1:24" s="5" customFormat="1" ht="25.9" customHeight="1">
      <c r="A10" s="24" t="s">
        <v>9</v>
      </c>
      <c r="B10" s="24">
        <v>18</v>
      </c>
      <c r="C10" s="24">
        <v>1220</v>
      </c>
      <c r="D10" s="13">
        <v>3000</v>
      </c>
      <c r="E10" s="17">
        <f>3+8</f>
        <v>11</v>
      </c>
      <c r="F10" s="12">
        <f t="shared" si="0"/>
        <v>1956.636</v>
      </c>
      <c r="G10" s="13"/>
    </row>
    <row r="11" spans="1:24" s="5" customFormat="1" ht="24.95" customHeight="1">
      <c r="A11" s="10" t="s">
        <v>9</v>
      </c>
      <c r="B11" s="10">
        <v>20</v>
      </c>
      <c r="C11" s="10">
        <v>1220</v>
      </c>
      <c r="D11" s="10">
        <v>3000</v>
      </c>
      <c r="E11" s="11">
        <v>1</v>
      </c>
      <c r="F11" s="12">
        <f t="shared" si="0"/>
        <v>197.64</v>
      </c>
      <c r="G11" s="13" t="s">
        <v>26</v>
      </c>
    </row>
    <row r="12" spans="1:24" s="5" customFormat="1" ht="25.9" customHeight="1">
      <c r="A12" s="23" t="s">
        <v>9</v>
      </c>
      <c r="B12" s="23">
        <v>22</v>
      </c>
      <c r="C12" s="23">
        <v>1220</v>
      </c>
      <c r="D12" s="17">
        <v>3000</v>
      </c>
      <c r="E12" s="17">
        <v>8</v>
      </c>
      <c r="F12" s="15">
        <f t="shared" si="0"/>
        <v>1739.232</v>
      </c>
      <c r="G12" s="16" t="s">
        <v>30</v>
      </c>
    </row>
    <row r="13" spans="1:24" s="5" customFormat="1" ht="25.9" customHeight="1">
      <c r="A13" s="23" t="s">
        <v>9</v>
      </c>
      <c r="B13" s="23">
        <v>25</v>
      </c>
      <c r="C13" s="23">
        <v>1220</v>
      </c>
      <c r="D13" s="17">
        <v>3000</v>
      </c>
      <c r="E13" s="17">
        <v>5</v>
      </c>
      <c r="F13" s="15">
        <f t="shared" si="0"/>
        <v>1235.2500000000002</v>
      </c>
      <c r="G13" s="16"/>
    </row>
    <row r="14" spans="1:24" s="5" customFormat="1" ht="24.95" customHeight="1">
      <c r="A14" s="10" t="s">
        <v>9</v>
      </c>
      <c r="B14" s="10">
        <v>30</v>
      </c>
      <c r="C14" s="10">
        <v>1220</v>
      </c>
      <c r="D14" s="10">
        <v>3000</v>
      </c>
      <c r="E14" s="11">
        <f>9+4-4-7+3</f>
        <v>5</v>
      </c>
      <c r="F14" s="12">
        <f t="shared" si="0"/>
        <v>1482.3</v>
      </c>
      <c r="G14" s="13"/>
    </row>
    <row r="15" spans="1:24" s="5" customFormat="1" ht="24.95" customHeight="1">
      <c r="A15" s="10" t="s">
        <v>9</v>
      </c>
      <c r="B15" s="10">
        <v>30</v>
      </c>
      <c r="C15" s="10">
        <v>1200</v>
      </c>
      <c r="D15" s="10">
        <v>3000</v>
      </c>
      <c r="E15" s="11">
        <v>2</v>
      </c>
      <c r="F15" s="12">
        <f t="shared" si="0"/>
        <v>583.20000000000005</v>
      </c>
      <c r="G15" s="13"/>
    </row>
    <row r="16" spans="1:24" s="5" customFormat="1" ht="25.9" customHeight="1">
      <c r="A16" s="23" t="s">
        <v>9</v>
      </c>
      <c r="B16" s="23">
        <v>30</v>
      </c>
      <c r="C16" s="23">
        <v>1220</v>
      </c>
      <c r="D16" s="36">
        <v>3020</v>
      </c>
      <c r="E16" s="17">
        <v>1</v>
      </c>
      <c r="F16" s="15">
        <f t="shared" si="0"/>
        <v>298.43639999999999</v>
      </c>
      <c r="G16" s="16"/>
    </row>
    <row r="17" spans="1:7" s="5" customFormat="1" ht="25.9" customHeight="1">
      <c r="A17" s="24" t="s">
        <v>9</v>
      </c>
      <c r="B17" s="24">
        <v>30</v>
      </c>
      <c r="C17" s="24">
        <v>1220</v>
      </c>
      <c r="D17" s="37">
        <v>2900</v>
      </c>
      <c r="E17" s="17">
        <v>1</v>
      </c>
      <c r="F17" s="12">
        <f t="shared" si="0"/>
        <v>286.57799999999997</v>
      </c>
      <c r="G17" s="13"/>
    </row>
    <row r="18" spans="1:7" s="5" customFormat="1" ht="25.9" customHeight="1">
      <c r="A18" s="24" t="s">
        <v>9</v>
      </c>
      <c r="B18" s="24">
        <v>35</v>
      </c>
      <c r="C18" s="24">
        <v>1220</v>
      </c>
      <c r="D18" s="13">
        <v>3000</v>
      </c>
      <c r="E18" s="17">
        <v>1</v>
      </c>
      <c r="F18" s="12">
        <f t="shared" si="0"/>
        <v>345.87</v>
      </c>
      <c r="G18" s="13"/>
    </row>
    <row r="19" spans="1:7" s="5" customFormat="1" ht="25.9" customHeight="1">
      <c r="A19" s="23" t="s">
        <v>9</v>
      </c>
      <c r="B19" s="23">
        <v>40</v>
      </c>
      <c r="C19" s="23">
        <v>1210</v>
      </c>
      <c r="D19" s="17">
        <v>3000</v>
      </c>
      <c r="E19" s="17">
        <v>1</v>
      </c>
      <c r="F19" s="15">
        <f t="shared" si="0"/>
        <v>392.04</v>
      </c>
      <c r="G19" s="16"/>
    </row>
    <row r="20" spans="1:7" s="5" customFormat="1" ht="25.9" customHeight="1">
      <c r="A20" s="23" t="s">
        <v>9</v>
      </c>
      <c r="B20" s="24">
        <v>42</v>
      </c>
      <c r="C20" s="24">
        <v>1200</v>
      </c>
      <c r="D20" s="37">
        <v>2500</v>
      </c>
      <c r="E20" s="24">
        <v>3</v>
      </c>
      <c r="F20" s="25">
        <f t="shared" si="0"/>
        <v>1020.5999999999999</v>
      </c>
      <c r="G20" s="13"/>
    </row>
    <row r="21" spans="1:7" s="5" customFormat="1" ht="25.9" customHeight="1">
      <c r="A21" s="24" t="s">
        <v>9</v>
      </c>
      <c r="B21" s="24">
        <v>45</v>
      </c>
      <c r="C21" s="24">
        <v>1220</v>
      </c>
      <c r="D21" s="13">
        <v>3000</v>
      </c>
      <c r="E21" s="17">
        <f>3+3+4</f>
        <v>10</v>
      </c>
      <c r="F21" s="12">
        <f t="shared" si="0"/>
        <v>4446.8999999999996</v>
      </c>
      <c r="G21" s="13"/>
    </row>
    <row r="22" spans="1:7" s="5" customFormat="1" ht="25.9" customHeight="1">
      <c r="A22" s="24" t="s">
        <v>9</v>
      </c>
      <c r="B22" s="24">
        <v>50</v>
      </c>
      <c r="C22" s="24">
        <v>1220</v>
      </c>
      <c r="D22" s="13">
        <v>3000</v>
      </c>
      <c r="E22" s="17">
        <v>2</v>
      </c>
      <c r="F22" s="12">
        <f t="shared" si="0"/>
        <v>988.20000000000016</v>
      </c>
      <c r="G22" s="13"/>
    </row>
    <row r="23" spans="1:7" s="5" customFormat="1" ht="25.9" customHeight="1">
      <c r="A23" s="23" t="s">
        <v>9</v>
      </c>
      <c r="B23" s="23">
        <v>54</v>
      </c>
      <c r="C23" s="23">
        <v>1220</v>
      </c>
      <c r="D23" s="17">
        <v>3000</v>
      </c>
      <c r="E23" s="17">
        <v>1</v>
      </c>
      <c r="F23" s="15">
        <f t="shared" si="0"/>
        <v>533.62800000000004</v>
      </c>
      <c r="G23" s="16"/>
    </row>
    <row r="24" spans="1:7" s="5" customFormat="1" ht="25.9" customHeight="1">
      <c r="A24" s="24" t="s">
        <v>9</v>
      </c>
      <c r="B24" s="24">
        <v>60</v>
      </c>
      <c r="C24" s="24">
        <v>1220</v>
      </c>
      <c r="D24" s="13">
        <v>3000</v>
      </c>
      <c r="E24" s="17">
        <v>3</v>
      </c>
      <c r="F24" s="12">
        <f t="shared" si="0"/>
        <v>1778.7599999999998</v>
      </c>
      <c r="G24" s="13" t="s">
        <v>30</v>
      </c>
    </row>
    <row r="25" spans="1:7" s="5" customFormat="1" ht="25.9" customHeight="1">
      <c r="A25" s="24" t="s">
        <v>9</v>
      </c>
      <c r="B25" s="24">
        <v>65</v>
      </c>
      <c r="C25" s="24">
        <v>1220</v>
      </c>
      <c r="D25" s="37">
        <v>2900</v>
      </c>
      <c r="E25" s="17">
        <v>1</v>
      </c>
      <c r="F25" s="12">
        <f t="shared" si="0"/>
        <v>620.91899999999998</v>
      </c>
      <c r="G25" s="13"/>
    </row>
    <row r="26" spans="1:7" s="5" customFormat="1" ht="25.9" customHeight="1">
      <c r="A26" s="24" t="s">
        <v>9</v>
      </c>
      <c r="B26" s="24">
        <v>75</v>
      </c>
      <c r="C26" s="24">
        <v>1220</v>
      </c>
      <c r="D26" s="13">
        <v>3000</v>
      </c>
      <c r="E26" s="17">
        <f>1+2</f>
        <v>3</v>
      </c>
      <c r="F26" s="12">
        <f t="shared" si="0"/>
        <v>2223.4499999999998</v>
      </c>
      <c r="G26" s="13"/>
    </row>
    <row r="27" spans="1:7" s="5" customFormat="1" ht="25.9" customHeight="1">
      <c r="A27" s="24" t="s">
        <v>9</v>
      </c>
      <c r="B27" s="24">
        <v>80</v>
      </c>
      <c r="C27" s="24">
        <v>1220</v>
      </c>
      <c r="D27" s="37">
        <v>2880</v>
      </c>
      <c r="E27" s="17">
        <v>1</v>
      </c>
      <c r="F27" s="12">
        <f t="shared" si="0"/>
        <v>758.93759999999997</v>
      </c>
      <c r="G27" s="13"/>
    </row>
    <row r="28" spans="1:7" s="5" customFormat="1" ht="25.9" customHeight="1">
      <c r="A28" s="24" t="s">
        <v>9</v>
      </c>
      <c r="B28" s="24">
        <v>80</v>
      </c>
      <c r="C28" s="24">
        <v>1220</v>
      </c>
      <c r="D28" s="13">
        <v>3000</v>
      </c>
      <c r="E28" s="17">
        <v>1</v>
      </c>
      <c r="F28" s="12">
        <f t="shared" si="0"/>
        <v>790.56</v>
      </c>
      <c r="G28" s="13"/>
    </row>
    <row r="29" spans="1:7" s="5" customFormat="1" ht="25.9" customHeight="1">
      <c r="A29" s="24" t="s">
        <v>9</v>
      </c>
      <c r="B29" s="24">
        <v>85</v>
      </c>
      <c r="C29" s="24">
        <v>1220</v>
      </c>
      <c r="D29" s="13">
        <v>3000</v>
      </c>
      <c r="E29" s="17">
        <v>2</v>
      </c>
      <c r="F29" s="12">
        <f t="shared" si="0"/>
        <v>1679.94</v>
      </c>
      <c r="G29" s="13"/>
    </row>
    <row r="30" spans="1:7" s="5" customFormat="1" ht="25.9" customHeight="1">
      <c r="A30" s="23" t="s">
        <v>9</v>
      </c>
      <c r="B30" s="23">
        <v>90</v>
      </c>
      <c r="C30" s="23">
        <v>1220</v>
      </c>
      <c r="D30" s="17">
        <v>3000</v>
      </c>
      <c r="E30" s="17">
        <f>2-1</f>
        <v>1</v>
      </c>
      <c r="F30" s="15">
        <f t="shared" si="0"/>
        <v>889.38</v>
      </c>
      <c r="G30" s="16"/>
    </row>
    <row r="31" spans="1:7" s="5" customFormat="1" ht="25.9" customHeight="1">
      <c r="A31" s="24" t="s">
        <v>9</v>
      </c>
      <c r="B31" s="24">
        <v>95</v>
      </c>
      <c r="C31" s="24">
        <v>1220</v>
      </c>
      <c r="D31" s="13">
        <v>3000</v>
      </c>
      <c r="E31" s="17">
        <v>2</v>
      </c>
      <c r="F31" s="12">
        <f t="shared" si="0"/>
        <v>1877.5800000000002</v>
      </c>
      <c r="G31" s="13"/>
    </row>
    <row r="32" spans="1:7" s="5" customFormat="1" ht="25.9" customHeight="1">
      <c r="A32" s="24" t="s">
        <v>9</v>
      </c>
      <c r="B32" s="24">
        <v>100</v>
      </c>
      <c r="C32" s="24">
        <v>1220</v>
      </c>
      <c r="D32" s="13">
        <v>3000</v>
      </c>
      <c r="E32" s="17">
        <v>1</v>
      </c>
      <c r="F32" s="12">
        <f t="shared" si="0"/>
        <v>988.20000000000016</v>
      </c>
      <c r="G32" s="13"/>
    </row>
    <row r="33" spans="1:7" s="5" customFormat="1" ht="25.9" customHeight="1">
      <c r="A33" s="24" t="s">
        <v>9</v>
      </c>
      <c r="B33" s="24">
        <v>110</v>
      </c>
      <c r="C33" s="24">
        <v>1220</v>
      </c>
      <c r="D33" s="13">
        <v>3000</v>
      </c>
      <c r="E33" s="17">
        <v>1</v>
      </c>
      <c r="F33" s="12">
        <f t="shared" si="0"/>
        <v>1087.02</v>
      </c>
      <c r="G33" s="13"/>
    </row>
    <row r="34" spans="1:7" s="5" customFormat="1" ht="25.9" customHeight="1">
      <c r="A34" s="24" t="s">
        <v>9</v>
      </c>
      <c r="B34" s="24">
        <v>110</v>
      </c>
      <c r="C34" s="24">
        <v>1220</v>
      </c>
      <c r="D34" s="13">
        <v>2470</v>
      </c>
      <c r="E34" s="17">
        <v>1</v>
      </c>
      <c r="F34" s="12">
        <f t="shared" si="0"/>
        <v>894.97979999999995</v>
      </c>
      <c r="G34" s="13"/>
    </row>
    <row r="35" spans="1:7" s="5" customFormat="1" ht="25.9" customHeight="1">
      <c r="A35" s="24" t="s">
        <v>9</v>
      </c>
      <c r="B35" s="24">
        <v>120</v>
      </c>
      <c r="C35" s="24">
        <v>1220</v>
      </c>
      <c r="D35" s="13">
        <v>3000</v>
      </c>
      <c r="E35" s="17">
        <v>3</v>
      </c>
      <c r="F35" s="12">
        <f t="shared" si="0"/>
        <v>3557.5199999999995</v>
      </c>
      <c r="G35" s="13"/>
    </row>
    <row r="36" spans="1:7" s="5" customFormat="1" ht="25.9" customHeight="1">
      <c r="A36" s="23" t="s">
        <v>9</v>
      </c>
      <c r="B36" s="23">
        <v>155</v>
      </c>
      <c r="C36" s="23">
        <v>1100</v>
      </c>
      <c r="D36" s="17">
        <v>2100</v>
      </c>
      <c r="E36" s="17">
        <v>1</v>
      </c>
      <c r="F36" s="15">
        <f t="shared" si="0"/>
        <v>966.73500000000013</v>
      </c>
      <c r="G36" s="16"/>
    </row>
  </sheetData>
  <autoFilter ref="A3:G36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IV43"/>
  <sheetViews>
    <sheetView workbookViewId="0">
      <pane ySplit="3" topLeftCell="A4" activePane="bottomLeft" state="frozen"/>
      <selection pane="bottomLeft" activeCell="I18" sqref="I18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36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5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14</v>
      </c>
      <c r="C13" s="24">
        <v>1000</v>
      </c>
      <c r="D13" s="13">
        <v>2500</v>
      </c>
      <c r="E13" s="17">
        <v>6</v>
      </c>
      <c r="F13" s="15">
        <f t="shared" si="0"/>
        <v>567</v>
      </c>
      <c r="G13" s="13"/>
    </row>
    <row r="14" spans="1:24" s="5" customFormat="1" ht="25.9" customHeight="1">
      <c r="A14" s="24">
        <v>5052</v>
      </c>
      <c r="B14" s="24">
        <v>20</v>
      </c>
      <c r="C14" s="24">
        <v>450</v>
      </c>
      <c r="D14" s="13">
        <v>450</v>
      </c>
      <c r="E14" s="17">
        <v>34</v>
      </c>
      <c r="F14" s="15">
        <f t="shared" si="0"/>
        <v>371.79</v>
      </c>
      <c r="G14" s="13"/>
    </row>
    <row r="15" spans="1:24" s="5" customFormat="1" ht="25.9" customHeight="1">
      <c r="A15" s="24">
        <v>5083</v>
      </c>
      <c r="B15" s="24">
        <v>42</v>
      </c>
      <c r="C15" s="24">
        <v>780</v>
      </c>
      <c r="D15" s="13">
        <v>780</v>
      </c>
      <c r="E15" s="17">
        <v>5</v>
      </c>
      <c r="F15" s="15">
        <f t="shared" si="0"/>
        <v>344.96280000000002</v>
      </c>
      <c r="G15" s="13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28"/>
      <c r="B17" s="28"/>
      <c r="C17" s="28"/>
      <c r="D17" s="29"/>
      <c r="E17" s="31"/>
      <c r="F17" s="32"/>
      <c r="G17" s="29"/>
    </row>
    <row r="18" spans="1:7" s="5" customFormat="1" ht="25.9" customHeight="1">
      <c r="A18" s="33"/>
      <c r="B18" s="33"/>
      <c r="C18" s="33"/>
      <c r="D18" s="31"/>
      <c r="E18" s="31"/>
      <c r="F18" s="34"/>
      <c r="G18" s="35"/>
    </row>
    <row r="19" spans="1:7" s="5" customFormat="1" ht="25.9" customHeight="1">
      <c r="A19" s="33"/>
      <c r="B19" s="28"/>
      <c r="C19" s="28"/>
      <c r="D19" s="29"/>
      <c r="E19" s="28"/>
      <c r="F19" s="30"/>
      <c r="G19" s="29"/>
    </row>
    <row r="20" spans="1:7" s="5" customFormat="1" ht="25.9" customHeight="1">
      <c r="A20" s="28"/>
      <c r="B20" s="28"/>
      <c r="C20" s="28"/>
      <c r="D20" s="29"/>
      <c r="E20" s="31"/>
      <c r="F20" s="32"/>
      <c r="G20" s="29"/>
    </row>
    <row r="21" spans="1:7" s="5" customFormat="1" ht="25.9" customHeight="1">
      <c r="A21" s="33"/>
      <c r="B21" s="33"/>
      <c r="C21" s="33"/>
      <c r="D21" s="31"/>
      <c r="E21" s="31"/>
      <c r="F21" s="34"/>
      <c r="G21" s="35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28"/>
      <c r="B28" s="28"/>
      <c r="C28" s="28"/>
      <c r="D28" s="29"/>
      <c r="E28" s="31"/>
      <c r="F28" s="32"/>
      <c r="G28" s="29"/>
    </row>
    <row r="29" spans="1:7" s="5" customFormat="1" ht="25.9" customHeight="1">
      <c r="A29" s="33"/>
      <c r="B29" s="33"/>
      <c r="C29" s="33"/>
      <c r="D29" s="31"/>
      <c r="E29" s="31"/>
      <c r="F29" s="34"/>
      <c r="G29" s="35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28"/>
      <c r="B34" s="28"/>
      <c r="C34" s="28"/>
      <c r="D34" s="29"/>
      <c r="E34" s="31"/>
      <c r="F34" s="32"/>
      <c r="G34" s="29"/>
    </row>
    <row r="35" spans="1:7" s="5" customFormat="1" ht="25.9" customHeight="1">
      <c r="A35" s="33"/>
      <c r="B35" s="33"/>
      <c r="C35" s="33"/>
      <c r="D35" s="31"/>
      <c r="E35" s="31"/>
      <c r="F35" s="34"/>
      <c r="G35" s="35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 t="s">
        <v>19</v>
      </c>
      <c r="B43" s="28"/>
      <c r="C43" s="28"/>
      <c r="D43" s="29"/>
      <c r="E43" s="28"/>
      <c r="F43" s="30">
        <f>SUM(F4:F42)</f>
        <v>8300.6046000000006</v>
      </c>
      <c r="G43" s="29"/>
    </row>
  </sheetData>
  <autoFilter ref="A3:G35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IV36"/>
  <sheetViews>
    <sheetView workbookViewId="0">
      <pane ySplit="3" topLeftCell="A24" activePane="bottomLeft" state="frozen"/>
      <selection pane="bottomLeft" activeCell="D34" sqref="D34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12.75" style="4" customWidth="1"/>
    <col min="8" max="22" width="8.875" style="5" customWidth="1"/>
    <col min="23" max="256" width="8.875" style="1" customWidth="1"/>
  </cols>
  <sheetData>
    <row r="1" spans="1:24" ht="29.25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37</v>
      </c>
      <c r="B2" s="52"/>
      <c r="C2" s="52"/>
      <c r="D2" s="52"/>
      <c r="E2" s="52"/>
      <c r="F2" s="52"/>
      <c r="G2" s="52"/>
    </row>
    <row r="3" spans="1:24" s="5" customFormat="1" ht="31.5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1.6" customHeight="1">
      <c r="A4" s="10" t="s">
        <v>9</v>
      </c>
      <c r="B4" s="10">
        <v>10</v>
      </c>
      <c r="C4" s="10">
        <v>1220</v>
      </c>
      <c r="D4" s="10">
        <v>3000</v>
      </c>
      <c r="E4" s="11">
        <v>4</v>
      </c>
      <c r="F4" s="12">
        <f t="shared" ref="F4:F36" si="0">B4*C4*D4*2.7/1000000*E4</f>
        <v>395.28</v>
      </c>
      <c r="G4" s="9"/>
      <c r="W4" s="1"/>
      <c r="X4" s="1"/>
    </row>
    <row r="5" spans="1:24" s="5" customFormat="1" ht="21.6" customHeight="1">
      <c r="A5" s="10" t="s">
        <v>9</v>
      </c>
      <c r="B5" s="10">
        <v>12</v>
      </c>
      <c r="C5" s="10">
        <v>1220</v>
      </c>
      <c r="D5" s="10">
        <v>2570</v>
      </c>
      <c r="E5" s="11">
        <v>1</v>
      </c>
      <c r="F5" s="12">
        <f t="shared" si="0"/>
        <v>101.58696</v>
      </c>
      <c r="G5" s="9"/>
      <c r="W5" s="1"/>
      <c r="X5" s="1"/>
    </row>
    <row r="6" spans="1:24" s="5" customFormat="1" ht="21.6" customHeight="1">
      <c r="A6" s="10" t="s">
        <v>9</v>
      </c>
      <c r="B6" s="10">
        <v>14</v>
      </c>
      <c r="C6" s="10">
        <v>1220</v>
      </c>
      <c r="D6" s="10">
        <v>3000</v>
      </c>
      <c r="E6" s="11">
        <f>7+7</f>
        <v>14</v>
      </c>
      <c r="F6" s="12">
        <f t="shared" si="0"/>
        <v>1936.8720000000003</v>
      </c>
      <c r="G6" s="9"/>
      <c r="W6" s="1"/>
      <c r="X6" s="1"/>
    </row>
    <row r="7" spans="1:24" s="5" customFormat="1" ht="21.6" customHeight="1">
      <c r="A7" s="10" t="s">
        <v>9</v>
      </c>
      <c r="B7" s="10">
        <v>14</v>
      </c>
      <c r="C7" s="10">
        <v>1220</v>
      </c>
      <c r="D7" s="10">
        <v>2500</v>
      </c>
      <c r="E7" s="11">
        <v>1</v>
      </c>
      <c r="F7" s="12">
        <f t="shared" si="0"/>
        <v>115.29000000000002</v>
      </c>
      <c r="G7" s="9"/>
      <c r="W7" s="1"/>
      <c r="X7" s="1"/>
    </row>
    <row r="8" spans="1:24" s="5" customFormat="1" ht="21.6" customHeight="1">
      <c r="A8" s="10" t="s">
        <v>9</v>
      </c>
      <c r="B8" s="10">
        <v>16</v>
      </c>
      <c r="C8" s="10">
        <v>1220</v>
      </c>
      <c r="D8" s="10">
        <v>3000</v>
      </c>
      <c r="E8" s="11">
        <v>10</v>
      </c>
      <c r="F8" s="12">
        <f t="shared" si="0"/>
        <v>1581.12</v>
      </c>
      <c r="G8" s="13"/>
    </row>
    <row r="9" spans="1:24" s="5" customFormat="1" ht="21.6" customHeight="1">
      <c r="A9" s="10" t="s">
        <v>9</v>
      </c>
      <c r="B9" s="10">
        <v>18</v>
      </c>
      <c r="C9" s="10">
        <v>1220</v>
      </c>
      <c r="D9" s="10">
        <v>3000</v>
      </c>
      <c r="E9" s="11">
        <f>4+8</f>
        <v>12</v>
      </c>
      <c r="F9" s="12">
        <f t="shared" si="0"/>
        <v>2134.5120000000002</v>
      </c>
      <c r="G9" s="13"/>
    </row>
    <row r="10" spans="1:24" s="5" customFormat="1" ht="21.6" customHeight="1">
      <c r="A10" s="10" t="s">
        <v>9</v>
      </c>
      <c r="B10" s="10">
        <v>18</v>
      </c>
      <c r="C10" s="10">
        <v>1220</v>
      </c>
      <c r="D10" s="14">
        <v>2550</v>
      </c>
      <c r="E10" s="11">
        <v>1</v>
      </c>
      <c r="F10" s="12">
        <f t="shared" si="0"/>
        <v>151.19460000000001</v>
      </c>
      <c r="G10" s="13"/>
    </row>
    <row r="11" spans="1:24" s="5" customFormat="1" ht="21.6" customHeight="1">
      <c r="A11" s="10" t="s">
        <v>9</v>
      </c>
      <c r="B11" s="10">
        <v>18</v>
      </c>
      <c r="C11" s="10">
        <v>1200</v>
      </c>
      <c r="D11" s="10">
        <v>3000</v>
      </c>
      <c r="E11" s="11">
        <v>1</v>
      </c>
      <c r="F11" s="12">
        <f t="shared" si="0"/>
        <v>174.96</v>
      </c>
      <c r="G11" s="13"/>
    </row>
    <row r="12" spans="1:24" s="5" customFormat="1" ht="21.6" customHeight="1">
      <c r="A12" s="10" t="s">
        <v>9</v>
      </c>
      <c r="B12" s="10">
        <v>20</v>
      </c>
      <c r="C12" s="10">
        <v>1220</v>
      </c>
      <c r="D12" s="10">
        <v>3000</v>
      </c>
      <c r="E12" s="11">
        <v>2</v>
      </c>
      <c r="F12" s="12">
        <f t="shared" si="0"/>
        <v>395.28</v>
      </c>
      <c r="G12" s="13" t="s">
        <v>34</v>
      </c>
    </row>
    <row r="13" spans="1:24" s="5" customFormat="1" ht="21.6" customHeight="1">
      <c r="A13" s="10" t="s">
        <v>9</v>
      </c>
      <c r="B13" s="10">
        <v>20</v>
      </c>
      <c r="C13" s="10">
        <v>1220</v>
      </c>
      <c r="D13" s="14">
        <v>2290</v>
      </c>
      <c r="E13" s="11">
        <v>1</v>
      </c>
      <c r="F13" s="12">
        <f t="shared" si="0"/>
        <v>150.86519999999999</v>
      </c>
      <c r="G13" s="13"/>
    </row>
    <row r="14" spans="1:24" s="5" customFormat="1" ht="21.6" customHeight="1">
      <c r="A14" s="10" t="s">
        <v>9</v>
      </c>
      <c r="B14" s="10">
        <v>30</v>
      </c>
      <c r="C14" s="10">
        <v>1220</v>
      </c>
      <c r="D14" s="10">
        <v>3000</v>
      </c>
      <c r="E14" s="11">
        <v>12</v>
      </c>
      <c r="F14" s="12">
        <f t="shared" si="0"/>
        <v>3557.5199999999995</v>
      </c>
      <c r="G14" s="13"/>
    </row>
    <row r="15" spans="1:24" s="5" customFormat="1" ht="21.6" customHeight="1">
      <c r="A15" s="10" t="s">
        <v>9</v>
      </c>
      <c r="B15" s="10">
        <v>30</v>
      </c>
      <c r="C15" s="10">
        <v>1200</v>
      </c>
      <c r="D15" s="10">
        <v>3000</v>
      </c>
      <c r="E15" s="11">
        <v>2</v>
      </c>
      <c r="F15" s="12">
        <f t="shared" si="0"/>
        <v>583.20000000000005</v>
      </c>
      <c r="G15" s="13"/>
    </row>
    <row r="16" spans="1:24" s="5" customFormat="1" ht="21.6" customHeight="1">
      <c r="A16" s="10" t="s">
        <v>9</v>
      </c>
      <c r="B16" s="10">
        <v>35</v>
      </c>
      <c r="C16" s="10">
        <v>1220</v>
      </c>
      <c r="D16" s="10">
        <v>3000</v>
      </c>
      <c r="E16" s="11">
        <v>5</v>
      </c>
      <c r="F16" s="12">
        <f t="shared" si="0"/>
        <v>1729.35</v>
      </c>
      <c r="G16" s="13"/>
    </row>
    <row r="17" spans="1:24" s="5" customFormat="1" ht="21.6" customHeight="1">
      <c r="A17" s="10" t="s">
        <v>9</v>
      </c>
      <c r="B17" s="10">
        <v>40</v>
      </c>
      <c r="C17" s="10">
        <v>1220</v>
      </c>
      <c r="D17" s="10">
        <v>3000</v>
      </c>
      <c r="E17" s="11">
        <v>17</v>
      </c>
      <c r="F17" s="12">
        <f t="shared" si="0"/>
        <v>6719.7599999999993</v>
      </c>
      <c r="G17" s="13"/>
    </row>
    <row r="18" spans="1:24" s="5" customFormat="1" ht="21.6" customHeight="1">
      <c r="A18" s="10" t="s">
        <v>9</v>
      </c>
      <c r="B18" s="10">
        <v>45</v>
      </c>
      <c r="C18" s="10">
        <v>1220</v>
      </c>
      <c r="D18" s="10">
        <v>3000</v>
      </c>
      <c r="E18" s="11">
        <v>9</v>
      </c>
      <c r="F18" s="12">
        <f t="shared" si="0"/>
        <v>4002.21</v>
      </c>
      <c r="G18" s="13"/>
    </row>
    <row r="19" spans="1:24" s="5" customFormat="1" ht="21.6" customHeight="1">
      <c r="A19" s="10" t="s">
        <v>9</v>
      </c>
      <c r="B19" s="10">
        <v>50</v>
      </c>
      <c r="C19" s="10">
        <v>1220</v>
      </c>
      <c r="D19" s="10">
        <v>3000</v>
      </c>
      <c r="E19" s="11">
        <v>21</v>
      </c>
      <c r="F19" s="12">
        <f t="shared" si="0"/>
        <v>10376.100000000002</v>
      </c>
      <c r="G19" s="13"/>
    </row>
    <row r="20" spans="1:24" s="5" customFormat="1" ht="21.6" customHeight="1">
      <c r="A20" s="10" t="s">
        <v>9</v>
      </c>
      <c r="B20" s="10">
        <v>55</v>
      </c>
      <c r="C20" s="10">
        <v>1220</v>
      </c>
      <c r="D20" s="10">
        <v>3000</v>
      </c>
      <c r="E20" s="11">
        <v>10</v>
      </c>
      <c r="F20" s="12">
        <f t="shared" si="0"/>
        <v>5435.1</v>
      </c>
      <c r="G20" s="13"/>
    </row>
    <row r="21" spans="1:24" s="5" customFormat="1" ht="21.6" customHeight="1">
      <c r="A21" s="10" t="s">
        <v>9</v>
      </c>
      <c r="B21" s="10">
        <v>60</v>
      </c>
      <c r="C21" s="10">
        <v>1220</v>
      </c>
      <c r="D21" s="10">
        <v>3000</v>
      </c>
      <c r="E21" s="11">
        <v>1</v>
      </c>
      <c r="F21" s="15">
        <f t="shared" si="0"/>
        <v>592.91999999999996</v>
      </c>
      <c r="G21" s="16"/>
    </row>
    <row r="22" spans="1:24" s="5" customFormat="1" ht="21.6" customHeight="1">
      <c r="A22" s="10" t="s">
        <v>9</v>
      </c>
      <c r="B22" s="10">
        <v>65</v>
      </c>
      <c r="C22" s="10">
        <v>1220</v>
      </c>
      <c r="D22" s="10">
        <v>3000</v>
      </c>
      <c r="E22" s="11">
        <v>2</v>
      </c>
      <c r="F22" s="15">
        <f t="shared" si="0"/>
        <v>1284.6600000000001</v>
      </c>
      <c r="G22" s="16"/>
    </row>
    <row r="23" spans="1:24" s="5" customFormat="1" ht="21.6" customHeight="1">
      <c r="A23" s="10" t="s">
        <v>9</v>
      </c>
      <c r="B23" s="10">
        <v>75</v>
      </c>
      <c r="C23" s="10">
        <v>1220</v>
      </c>
      <c r="D23" s="14">
        <v>2870</v>
      </c>
      <c r="E23" s="11">
        <v>1</v>
      </c>
      <c r="F23" s="15">
        <f t="shared" si="0"/>
        <v>709.0335</v>
      </c>
      <c r="G23" s="16"/>
    </row>
    <row r="24" spans="1:24" s="5" customFormat="1" ht="21.6" customHeight="1">
      <c r="A24" s="10" t="s">
        <v>9</v>
      </c>
      <c r="B24" s="10">
        <v>85</v>
      </c>
      <c r="C24" s="10">
        <v>1220</v>
      </c>
      <c r="D24" s="10">
        <v>3000</v>
      </c>
      <c r="E24" s="11">
        <v>5</v>
      </c>
      <c r="F24" s="15">
        <f t="shared" si="0"/>
        <v>4199.8500000000004</v>
      </c>
      <c r="G24" s="17"/>
    </row>
    <row r="25" spans="1:24" s="5" customFormat="1" ht="21.6" customHeight="1">
      <c r="A25" s="10" t="s">
        <v>9</v>
      </c>
      <c r="B25" s="10">
        <v>85</v>
      </c>
      <c r="C25" s="10">
        <v>1220</v>
      </c>
      <c r="D25" s="14">
        <v>2950</v>
      </c>
      <c r="E25" s="11">
        <v>1</v>
      </c>
      <c r="F25" s="15">
        <f t="shared" si="0"/>
        <v>825.97050000000002</v>
      </c>
      <c r="G25" s="17"/>
    </row>
    <row r="26" spans="1:24" s="5" customFormat="1" ht="21.6" customHeight="1">
      <c r="A26" s="10" t="s">
        <v>9</v>
      </c>
      <c r="B26" s="10">
        <v>95</v>
      </c>
      <c r="C26" s="10">
        <v>1220</v>
      </c>
      <c r="D26" s="10">
        <v>3000</v>
      </c>
      <c r="E26" s="11">
        <v>1</v>
      </c>
      <c r="F26" s="15">
        <f t="shared" si="0"/>
        <v>938.79000000000008</v>
      </c>
      <c r="G26" s="17"/>
    </row>
    <row r="27" spans="1:24" s="5" customFormat="1" ht="21.6" customHeight="1">
      <c r="A27" s="10" t="s">
        <v>9</v>
      </c>
      <c r="B27" s="10">
        <v>95</v>
      </c>
      <c r="C27" s="10">
        <v>1200</v>
      </c>
      <c r="D27" s="10">
        <v>3000</v>
      </c>
      <c r="E27" s="11">
        <v>1</v>
      </c>
      <c r="F27" s="15">
        <f t="shared" si="0"/>
        <v>923.40000000000009</v>
      </c>
      <c r="G27" s="17"/>
    </row>
    <row r="28" spans="1:24" ht="21.6" customHeight="1">
      <c r="A28" s="18" t="s">
        <v>9</v>
      </c>
      <c r="B28" s="18">
        <v>16</v>
      </c>
      <c r="C28" s="18">
        <v>1220</v>
      </c>
      <c r="D28" s="18">
        <v>3000</v>
      </c>
      <c r="E28" s="19">
        <v>4</v>
      </c>
      <c r="F28" s="20">
        <f t="shared" si="0"/>
        <v>632.44799999999998</v>
      </c>
      <c r="G28" s="21" t="s">
        <v>12</v>
      </c>
    </row>
    <row r="29" spans="1:24" s="5" customFormat="1" ht="21.6" customHeight="1">
      <c r="A29" s="18" t="s">
        <v>13</v>
      </c>
      <c r="B29" s="18">
        <v>10</v>
      </c>
      <c r="C29" s="18">
        <v>1220</v>
      </c>
      <c r="D29" s="22">
        <v>2600</v>
      </c>
      <c r="E29" s="19">
        <v>2</v>
      </c>
      <c r="F29" s="20">
        <f t="shared" si="0"/>
        <v>171.28800000000001</v>
      </c>
      <c r="G29" s="21" t="s">
        <v>12</v>
      </c>
      <c r="W29" s="1"/>
      <c r="X29" s="1"/>
    </row>
    <row r="30" spans="1:24" s="5" customFormat="1" ht="21.6" customHeight="1">
      <c r="A30" s="18" t="s">
        <v>13</v>
      </c>
      <c r="B30" s="18">
        <v>10</v>
      </c>
      <c r="C30" s="18">
        <v>1220</v>
      </c>
      <c r="D30" s="18">
        <v>3000</v>
      </c>
      <c r="E30" s="19">
        <v>11</v>
      </c>
      <c r="F30" s="20">
        <f t="shared" si="0"/>
        <v>1087.02</v>
      </c>
      <c r="G30" s="21" t="s">
        <v>12</v>
      </c>
      <c r="W30" s="1"/>
      <c r="X30" s="1"/>
    </row>
    <row r="31" spans="1:24" s="5" customFormat="1" ht="21.6" customHeight="1">
      <c r="A31" s="39" t="s">
        <v>17</v>
      </c>
      <c r="B31" s="39">
        <v>10</v>
      </c>
      <c r="C31" s="39">
        <v>1210</v>
      </c>
      <c r="D31" s="40">
        <v>2000</v>
      </c>
      <c r="E31" s="40">
        <v>3</v>
      </c>
      <c r="F31" s="41">
        <f t="shared" si="0"/>
        <v>196.02</v>
      </c>
      <c r="G31" s="40" t="s">
        <v>18</v>
      </c>
    </row>
    <row r="32" spans="1:24" s="5" customFormat="1" ht="21.6" customHeight="1">
      <c r="A32" s="39" t="s">
        <v>17</v>
      </c>
      <c r="B32" s="39">
        <v>10</v>
      </c>
      <c r="C32" s="39">
        <v>1210</v>
      </c>
      <c r="D32" s="40">
        <v>1800</v>
      </c>
      <c r="E32" s="40">
        <v>1</v>
      </c>
      <c r="F32" s="41">
        <f t="shared" si="0"/>
        <v>58.806000000000004</v>
      </c>
      <c r="G32" s="40" t="s">
        <v>18</v>
      </c>
    </row>
    <row r="33" spans="1:7" s="5" customFormat="1" ht="21.6" customHeight="1">
      <c r="A33" s="39" t="s">
        <v>17</v>
      </c>
      <c r="B33" s="39">
        <v>20</v>
      </c>
      <c r="C33" s="39">
        <v>1210</v>
      </c>
      <c r="D33" s="40">
        <v>2550</v>
      </c>
      <c r="E33" s="40">
        <v>2</v>
      </c>
      <c r="F33" s="41">
        <f t="shared" si="0"/>
        <v>333.23399999999998</v>
      </c>
      <c r="G33" s="40" t="s">
        <v>18</v>
      </c>
    </row>
    <row r="34" spans="1:7" s="5" customFormat="1" ht="21.6" customHeight="1">
      <c r="A34" s="39" t="s">
        <v>17</v>
      </c>
      <c r="B34" s="39">
        <v>20</v>
      </c>
      <c r="C34" s="39">
        <v>1210</v>
      </c>
      <c r="D34" s="40">
        <v>2650</v>
      </c>
      <c r="E34" s="40">
        <v>2</v>
      </c>
      <c r="F34" s="41">
        <f t="shared" si="0"/>
        <v>346.30200000000002</v>
      </c>
      <c r="G34" s="40" t="s">
        <v>18</v>
      </c>
    </row>
    <row r="35" spans="1:7" s="5" customFormat="1" ht="21.6" customHeight="1">
      <c r="A35" s="39" t="s">
        <v>17</v>
      </c>
      <c r="B35" s="39">
        <v>30</v>
      </c>
      <c r="C35" s="39">
        <v>1210</v>
      </c>
      <c r="D35" s="40">
        <v>2970</v>
      </c>
      <c r="E35" s="40">
        <v>2</v>
      </c>
      <c r="F35" s="41">
        <f t="shared" si="0"/>
        <v>582.17939999999999</v>
      </c>
      <c r="G35" s="40" t="s">
        <v>18</v>
      </c>
    </row>
    <row r="36" spans="1:7" s="5" customFormat="1" ht="21.6" customHeight="1">
      <c r="A36" s="39" t="s">
        <v>17</v>
      </c>
      <c r="B36" s="39">
        <v>30</v>
      </c>
      <c r="C36" s="39">
        <v>1190</v>
      </c>
      <c r="D36" s="40">
        <v>2970</v>
      </c>
      <c r="E36" s="40">
        <v>2</v>
      </c>
      <c r="F36" s="41">
        <f t="shared" si="0"/>
        <v>572.5566</v>
      </c>
      <c r="G36" s="40" t="s">
        <v>18</v>
      </c>
    </row>
  </sheetData>
  <autoFilter ref="A3:G36">
    <filterColumn colId="0"/>
  </autoFilter>
  <mergeCells count="2">
    <mergeCell ref="A1:G1"/>
    <mergeCell ref="A2:G2"/>
  </mergeCells>
  <phoneticPr fontId="19" type="noConversion"/>
  <printOptions horizontalCentered="1"/>
  <pageMargins left="0.31458333333333299" right="0.31458333333333299" top="0.35416666666666702" bottom="0.35416666666666702" header="0.31458333333333299" footer="0.31458333333333299"/>
</worksheet>
</file>

<file path=xl/worksheets/sheet38.xml><?xml version="1.0" encoding="utf-8"?>
<worksheet xmlns="http://schemas.openxmlformats.org/spreadsheetml/2006/main" xmlns:r="http://schemas.openxmlformats.org/officeDocument/2006/relationships">
  <dimension ref="A1:IV38"/>
  <sheetViews>
    <sheetView workbookViewId="0">
      <pane ySplit="3" topLeftCell="A4" activePane="bottomLeft" state="frozen"/>
      <selection pane="bottomLeft" activeCell="L18" sqref="L18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37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38" si="0">B4*C4*D4*2.7/1000000*E4</f>
        <v>98.82</v>
      </c>
      <c r="G4" s="13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2500</v>
      </c>
      <c r="E5" s="17">
        <v>2</v>
      </c>
      <c r="F5" s="12">
        <f t="shared" si="0"/>
        <v>164.7</v>
      </c>
      <c r="G5" s="13"/>
    </row>
    <row r="6" spans="1:24" s="5" customFormat="1" ht="25.9" customHeight="1">
      <c r="A6" s="24" t="s">
        <v>9</v>
      </c>
      <c r="B6" s="24">
        <v>10</v>
      </c>
      <c r="C6" s="24">
        <v>1220</v>
      </c>
      <c r="D6" s="13">
        <v>2980</v>
      </c>
      <c r="E6" s="17">
        <v>1</v>
      </c>
      <c r="F6" s="12">
        <f t="shared" si="0"/>
        <v>98.161199999999994</v>
      </c>
      <c r="G6" s="13"/>
    </row>
    <row r="7" spans="1:24" s="5" customFormat="1" ht="25.9" customHeight="1">
      <c r="A7" s="23" t="s">
        <v>9</v>
      </c>
      <c r="B7" s="23">
        <v>10</v>
      </c>
      <c r="C7" s="23">
        <v>1010</v>
      </c>
      <c r="D7" s="17">
        <v>3000</v>
      </c>
      <c r="E7" s="17">
        <v>6</v>
      </c>
      <c r="F7" s="15">
        <f t="shared" si="0"/>
        <v>490.86</v>
      </c>
      <c r="G7" s="16"/>
    </row>
    <row r="8" spans="1:24" s="5" customFormat="1" ht="25.9" customHeight="1">
      <c r="A8" s="23" t="s">
        <v>9</v>
      </c>
      <c r="B8" s="23">
        <v>14</v>
      </c>
      <c r="C8" s="23">
        <v>1220</v>
      </c>
      <c r="D8" s="17">
        <v>3000</v>
      </c>
      <c r="E8" s="17">
        <f>7-7</f>
        <v>0</v>
      </c>
      <c r="F8" s="15">
        <f t="shared" si="0"/>
        <v>0</v>
      </c>
      <c r="G8" s="16"/>
    </row>
    <row r="9" spans="1:24" s="5" customFormat="1" ht="25.9" customHeight="1">
      <c r="A9" s="23" t="s">
        <v>9</v>
      </c>
      <c r="B9" s="23">
        <v>14</v>
      </c>
      <c r="C9" s="23">
        <v>1220</v>
      </c>
      <c r="D9" s="17">
        <v>2500</v>
      </c>
      <c r="E9" s="17">
        <f>1-1</f>
        <v>0</v>
      </c>
      <c r="F9" s="15">
        <f t="shared" si="0"/>
        <v>0</v>
      </c>
      <c r="G9" s="16"/>
    </row>
    <row r="10" spans="1:24" s="5" customFormat="1" ht="25.9" customHeight="1">
      <c r="A10" s="24" t="s">
        <v>9</v>
      </c>
      <c r="B10" s="24">
        <v>18</v>
      </c>
      <c r="C10" s="24">
        <v>1220</v>
      </c>
      <c r="D10" s="13">
        <v>3000</v>
      </c>
      <c r="E10" s="17">
        <f>3+8-8</f>
        <v>3</v>
      </c>
      <c r="F10" s="12">
        <f t="shared" si="0"/>
        <v>533.62800000000004</v>
      </c>
      <c r="G10" s="13"/>
    </row>
    <row r="11" spans="1:24" s="5" customFormat="1" ht="24.95" customHeight="1">
      <c r="A11" s="10" t="s">
        <v>9</v>
      </c>
      <c r="B11" s="10">
        <v>20</v>
      </c>
      <c r="C11" s="10">
        <v>1220</v>
      </c>
      <c r="D11" s="10">
        <v>3000</v>
      </c>
      <c r="E11" s="11">
        <v>1</v>
      </c>
      <c r="F11" s="12">
        <f t="shared" si="0"/>
        <v>197.64</v>
      </c>
      <c r="G11" s="13" t="s">
        <v>26</v>
      </c>
    </row>
    <row r="12" spans="1:24" s="5" customFormat="1" ht="25.9" customHeight="1">
      <c r="A12" s="23" t="s">
        <v>9</v>
      </c>
      <c r="B12" s="23">
        <v>22</v>
      </c>
      <c r="C12" s="23">
        <v>1220</v>
      </c>
      <c r="D12" s="17">
        <v>3000</v>
      </c>
      <c r="E12" s="17">
        <v>8</v>
      </c>
      <c r="F12" s="15">
        <f t="shared" si="0"/>
        <v>1739.232</v>
      </c>
      <c r="G12" s="16" t="s">
        <v>30</v>
      </c>
    </row>
    <row r="13" spans="1:24" s="5" customFormat="1" ht="25.9" customHeight="1">
      <c r="A13" s="23" t="s">
        <v>9</v>
      </c>
      <c r="B13" s="23">
        <v>25</v>
      </c>
      <c r="C13" s="23">
        <v>1220</v>
      </c>
      <c r="D13" s="17">
        <v>3000</v>
      </c>
      <c r="E13" s="17">
        <v>5</v>
      </c>
      <c r="F13" s="15">
        <f t="shared" si="0"/>
        <v>1235.2500000000002</v>
      </c>
      <c r="G13" s="16"/>
    </row>
    <row r="14" spans="1:24" s="5" customFormat="1" ht="24.95" customHeight="1">
      <c r="A14" s="10" t="s">
        <v>9</v>
      </c>
      <c r="B14" s="10">
        <v>30</v>
      </c>
      <c r="C14" s="10">
        <v>1220</v>
      </c>
      <c r="D14" s="10">
        <v>3000</v>
      </c>
      <c r="E14" s="11">
        <f>9+4-4-7+3</f>
        <v>5</v>
      </c>
      <c r="F14" s="12">
        <f t="shared" si="0"/>
        <v>1482.3</v>
      </c>
      <c r="G14" s="13"/>
    </row>
    <row r="15" spans="1:24" s="5" customFormat="1" ht="24.95" customHeight="1">
      <c r="A15" s="10" t="s">
        <v>9</v>
      </c>
      <c r="B15" s="10">
        <v>30</v>
      </c>
      <c r="C15" s="10">
        <v>1200</v>
      </c>
      <c r="D15" s="10">
        <v>3000</v>
      </c>
      <c r="E15" s="11">
        <v>2</v>
      </c>
      <c r="F15" s="12">
        <f t="shared" si="0"/>
        <v>583.20000000000005</v>
      </c>
      <c r="G15" s="13"/>
    </row>
    <row r="16" spans="1:24" s="5" customFormat="1" ht="25.9" customHeight="1">
      <c r="A16" s="23" t="s">
        <v>9</v>
      </c>
      <c r="B16" s="23">
        <v>30</v>
      </c>
      <c r="C16" s="23">
        <v>1220</v>
      </c>
      <c r="D16" s="36">
        <v>3020</v>
      </c>
      <c r="E16" s="17">
        <v>1</v>
      </c>
      <c r="F16" s="15">
        <f t="shared" si="0"/>
        <v>298.43639999999999</v>
      </c>
      <c r="G16" s="16"/>
    </row>
    <row r="17" spans="1:7" s="5" customFormat="1" ht="25.9" customHeight="1">
      <c r="A17" s="24" t="s">
        <v>9</v>
      </c>
      <c r="B17" s="24">
        <v>30</v>
      </c>
      <c r="C17" s="24">
        <v>1220</v>
      </c>
      <c r="D17" s="37">
        <v>2900</v>
      </c>
      <c r="E17" s="17">
        <v>1</v>
      </c>
      <c r="F17" s="12">
        <f t="shared" si="0"/>
        <v>286.57799999999997</v>
      </c>
      <c r="G17" s="13"/>
    </row>
    <row r="18" spans="1:7" s="5" customFormat="1" ht="25.9" customHeight="1">
      <c r="A18" s="24" t="s">
        <v>9</v>
      </c>
      <c r="B18" s="24">
        <v>35</v>
      </c>
      <c r="C18" s="24">
        <v>1220</v>
      </c>
      <c r="D18" s="13">
        <v>3000</v>
      </c>
      <c r="E18" s="17">
        <v>1</v>
      </c>
      <c r="F18" s="12">
        <f t="shared" si="0"/>
        <v>345.87</v>
      </c>
      <c r="G18" s="13"/>
    </row>
    <row r="19" spans="1:7" s="5" customFormat="1" ht="25.9" customHeight="1">
      <c r="A19" s="23" t="s">
        <v>9</v>
      </c>
      <c r="B19" s="23">
        <v>40</v>
      </c>
      <c r="C19" s="23">
        <v>1210</v>
      </c>
      <c r="D19" s="17">
        <v>3000</v>
      </c>
      <c r="E19" s="17">
        <v>1</v>
      </c>
      <c r="F19" s="15">
        <f t="shared" si="0"/>
        <v>392.04</v>
      </c>
      <c r="G19" s="16"/>
    </row>
    <row r="20" spans="1:7" s="5" customFormat="1" ht="25.9" customHeight="1">
      <c r="A20" s="23" t="s">
        <v>9</v>
      </c>
      <c r="B20" s="24">
        <v>42</v>
      </c>
      <c r="C20" s="24">
        <v>1200</v>
      </c>
      <c r="D20" s="37">
        <v>2500</v>
      </c>
      <c r="E20" s="24">
        <v>3</v>
      </c>
      <c r="F20" s="25">
        <f t="shared" si="0"/>
        <v>1020.5999999999999</v>
      </c>
      <c r="G20" s="13"/>
    </row>
    <row r="21" spans="1:7" s="5" customFormat="1" ht="25.9" customHeight="1">
      <c r="A21" s="24" t="s">
        <v>9</v>
      </c>
      <c r="B21" s="24">
        <v>45</v>
      </c>
      <c r="C21" s="24">
        <v>1220</v>
      </c>
      <c r="D21" s="13">
        <v>3000</v>
      </c>
      <c r="E21" s="17">
        <f>3+3+4</f>
        <v>10</v>
      </c>
      <c r="F21" s="12">
        <f t="shared" si="0"/>
        <v>4446.8999999999996</v>
      </c>
      <c r="G21" s="13"/>
    </row>
    <row r="22" spans="1:7" s="5" customFormat="1" ht="25.9" customHeight="1">
      <c r="A22" s="24" t="s">
        <v>9</v>
      </c>
      <c r="B22" s="24">
        <v>50</v>
      </c>
      <c r="C22" s="24">
        <v>1220</v>
      </c>
      <c r="D22" s="13">
        <v>3000</v>
      </c>
      <c r="E22" s="17">
        <v>2</v>
      </c>
      <c r="F22" s="12">
        <f t="shared" si="0"/>
        <v>988.20000000000016</v>
      </c>
      <c r="G22" s="13"/>
    </row>
    <row r="23" spans="1:7" s="5" customFormat="1" ht="25.9" customHeight="1">
      <c r="A23" s="23" t="s">
        <v>9</v>
      </c>
      <c r="B23" s="23">
        <v>54</v>
      </c>
      <c r="C23" s="23">
        <v>1220</v>
      </c>
      <c r="D23" s="17">
        <v>3000</v>
      </c>
      <c r="E23" s="17">
        <v>1</v>
      </c>
      <c r="F23" s="15">
        <f t="shared" si="0"/>
        <v>533.62800000000004</v>
      </c>
      <c r="G23" s="16"/>
    </row>
    <row r="24" spans="1:7" s="5" customFormat="1" ht="25.9" customHeight="1">
      <c r="A24" s="23" t="s">
        <v>9</v>
      </c>
      <c r="B24" s="23">
        <v>55</v>
      </c>
      <c r="C24" s="23">
        <v>1220</v>
      </c>
      <c r="D24" s="17">
        <v>2500</v>
      </c>
      <c r="E24" s="17">
        <v>1</v>
      </c>
      <c r="F24" s="15">
        <f t="shared" si="0"/>
        <v>452.92500000000001</v>
      </c>
      <c r="G24" s="16"/>
    </row>
    <row r="25" spans="1:7" s="5" customFormat="1" ht="25.9" customHeight="1">
      <c r="A25" s="23" t="s">
        <v>9</v>
      </c>
      <c r="B25" s="23">
        <v>55</v>
      </c>
      <c r="C25" s="23">
        <v>1220</v>
      </c>
      <c r="D25" s="17">
        <v>3000</v>
      </c>
      <c r="E25" s="17">
        <v>5</v>
      </c>
      <c r="F25" s="15">
        <f t="shared" si="0"/>
        <v>2717.55</v>
      </c>
      <c r="G25" s="16"/>
    </row>
    <row r="26" spans="1:7" s="5" customFormat="1" ht="25.9" customHeight="1">
      <c r="A26" s="24" t="s">
        <v>9</v>
      </c>
      <c r="B26" s="24">
        <v>60</v>
      </c>
      <c r="C26" s="24">
        <v>1220</v>
      </c>
      <c r="D26" s="13">
        <v>3000</v>
      </c>
      <c r="E26" s="17">
        <v>3</v>
      </c>
      <c r="F26" s="12">
        <f t="shared" si="0"/>
        <v>1778.7599999999998</v>
      </c>
      <c r="G26" s="13" t="s">
        <v>30</v>
      </c>
    </row>
    <row r="27" spans="1:7" s="5" customFormat="1" ht="25.9" customHeight="1">
      <c r="A27" s="24" t="s">
        <v>9</v>
      </c>
      <c r="B27" s="24">
        <v>65</v>
      </c>
      <c r="C27" s="24">
        <v>1220</v>
      </c>
      <c r="D27" s="37">
        <v>2900</v>
      </c>
      <c r="E27" s="17">
        <v>1</v>
      </c>
      <c r="F27" s="12">
        <f t="shared" si="0"/>
        <v>620.91899999999998</v>
      </c>
      <c r="G27" s="13"/>
    </row>
    <row r="28" spans="1:7" s="5" customFormat="1" ht="25.9" customHeight="1">
      <c r="A28" s="24" t="s">
        <v>9</v>
      </c>
      <c r="B28" s="24">
        <v>75</v>
      </c>
      <c r="C28" s="24">
        <v>1220</v>
      </c>
      <c r="D28" s="13">
        <v>3000</v>
      </c>
      <c r="E28" s="17">
        <f>1+2</f>
        <v>3</v>
      </c>
      <c r="F28" s="12">
        <f t="shared" si="0"/>
        <v>2223.4499999999998</v>
      </c>
      <c r="G28" s="13"/>
    </row>
    <row r="29" spans="1:7" s="5" customFormat="1" ht="25.9" customHeight="1">
      <c r="A29" s="24" t="s">
        <v>9</v>
      </c>
      <c r="B29" s="24">
        <v>80</v>
      </c>
      <c r="C29" s="24">
        <v>1220</v>
      </c>
      <c r="D29" s="37">
        <v>2880</v>
      </c>
      <c r="E29" s="17">
        <v>1</v>
      </c>
      <c r="F29" s="12">
        <f t="shared" si="0"/>
        <v>758.93759999999997</v>
      </c>
      <c r="G29" s="13"/>
    </row>
    <row r="30" spans="1:7" s="5" customFormat="1" ht="25.9" customHeight="1">
      <c r="A30" s="24" t="s">
        <v>9</v>
      </c>
      <c r="B30" s="24">
        <v>80</v>
      </c>
      <c r="C30" s="24">
        <v>1220</v>
      </c>
      <c r="D30" s="13">
        <v>3000</v>
      </c>
      <c r="E30" s="17">
        <v>1</v>
      </c>
      <c r="F30" s="12">
        <f t="shared" si="0"/>
        <v>790.56</v>
      </c>
      <c r="G30" s="13"/>
    </row>
    <row r="31" spans="1:7" s="5" customFormat="1" ht="25.9" customHeight="1">
      <c r="A31" s="24" t="s">
        <v>9</v>
      </c>
      <c r="B31" s="24">
        <v>85</v>
      </c>
      <c r="C31" s="24">
        <v>1220</v>
      </c>
      <c r="D31" s="13">
        <v>3000</v>
      </c>
      <c r="E31" s="17">
        <v>2</v>
      </c>
      <c r="F31" s="12">
        <f t="shared" si="0"/>
        <v>1679.94</v>
      </c>
      <c r="G31" s="13"/>
    </row>
    <row r="32" spans="1:7" s="5" customFormat="1" ht="25.9" customHeight="1">
      <c r="A32" s="23" t="s">
        <v>9</v>
      </c>
      <c r="B32" s="23">
        <v>90</v>
      </c>
      <c r="C32" s="23">
        <v>1220</v>
      </c>
      <c r="D32" s="17">
        <v>3000</v>
      </c>
      <c r="E32" s="17">
        <f>2-1</f>
        <v>1</v>
      </c>
      <c r="F32" s="15">
        <f t="shared" si="0"/>
        <v>889.38</v>
      </c>
      <c r="G32" s="16"/>
    </row>
    <row r="33" spans="1:7" s="5" customFormat="1" ht="25.9" customHeight="1">
      <c r="A33" s="24" t="s">
        <v>9</v>
      </c>
      <c r="B33" s="24">
        <v>95</v>
      </c>
      <c r="C33" s="24">
        <v>1220</v>
      </c>
      <c r="D33" s="13">
        <v>3000</v>
      </c>
      <c r="E33" s="17">
        <v>2</v>
      </c>
      <c r="F33" s="12">
        <f t="shared" si="0"/>
        <v>1877.5800000000002</v>
      </c>
      <c r="G33" s="13"/>
    </row>
    <row r="34" spans="1:7" s="5" customFormat="1" ht="25.9" customHeight="1">
      <c r="A34" s="24" t="s">
        <v>9</v>
      </c>
      <c r="B34" s="24">
        <v>100</v>
      </c>
      <c r="C34" s="24">
        <v>1220</v>
      </c>
      <c r="D34" s="13">
        <v>3000</v>
      </c>
      <c r="E34" s="17">
        <v>1</v>
      </c>
      <c r="F34" s="12">
        <f t="shared" si="0"/>
        <v>988.20000000000016</v>
      </c>
      <c r="G34" s="13"/>
    </row>
    <row r="35" spans="1:7" s="5" customFormat="1" ht="25.9" customHeight="1">
      <c r="A35" s="24" t="s">
        <v>9</v>
      </c>
      <c r="B35" s="24">
        <v>110</v>
      </c>
      <c r="C35" s="24">
        <v>1220</v>
      </c>
      <c r="D35" s="13">
        <v>3000</v>
      </c>
      <c r="E35" s="17">
        <v>1</v>
      </c>
      <c r="F35" s="12">
        <f t="shared" si="0"/>
        <v>1087.02</v>
      </c>
      <c r="G35" s="13"/>
    </row>
    <row r="36" spans="1:7" s="5" customFormat="1" ht="25.9" customHeight="1">
      <c r="A36" s="24" t="s">
        <v>9</v>
      </c>
      <c r="B36" s="24">
        <v>110</v>
      </c>
      <c r="C36" s="24">
        <v>1220</v>
      </c>
      <c r="D36" s="13">
        <v>2470</v>
      </c>
      <c r="E36" s="17">
        <v>1</v>
      </c>
      <c r="F36" s="12">
        <f t="shared" si="0"/>
        <v>894.97979999999995</v>
      </c>
      <c r="G36" s="13"/>
    </row>
    <row r="37" spans="1:7" s="5" customFormat="1" ht="25.9" customHeight="1">
      <c r="A37" s="24" t="s">
        <v>9</v>
      </c>
      <c r="B37" s="24">
        <v>120</v>
      </c>
      <c r="C37" s="24">
        <v>1220</v>
      </c>
      <c r="D37" s="13">
        <v>3000</v>
      </c>
      <c r="E37" s="17">
        <v>3</v>
      </c>
      <c r="F37" s="12">
        <f t="shared" si="0"/>
        <v>3557.5199999999995</v>
      </c>
      <c r="G37" s="13"/>
    </row>
    <row r="38" spans="1:7" s="5" customFormat="1" ht="25.9" customHeight="1">
      <c r="A38" s="23" t="s">
        <v>9</v>
      </c>
      <c r="B38" s="23">
        <v>155</v>
      </c>
      <c r="C38" s="23">
        <v>1100</v>
      </c>
      <c r="D38" s="17">
        <v>2100</v>
      </c>
      <c r="E38" s="17">
        <v>1</v>
      </c>
      <c r="F38" s="15">
        <f t="shared" si="0"/>
        <v>966.73500000000013</v>
      </c>
      <c r="G38" s="16"/>
    </row>
  </sheetData>
  <autoFilter ref="A3:G38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IV43"/>
  <sheetViews>
    <sheetView workbookViewId="0">
      <pane ySplit="3" topLeftCell="A4" activePane="bottomLeft" state="frozen"/>
      <selection pane="bottomLeft" activeCell="L18" sqref="L18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37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5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14</v>
      </c>
      <c r="C13" s="24">
        <v>1000</v>
      </c>
      <c r="D13" s="13">
        <v>2500</v>
      </c>
      <c r="E13" s="17">
        <v>6</v>
      </c>
      <c r="F13" s="15">
        <f t="shared" si="0"/>
        <v>567</v>
      </c>
      <c r="G13" s="13"/>
    </row>
    <row r="14" spans="1:24" s="5" customFormat="1" ht="25.9" customHeight="1">
      <c r="A14" s="24">
        <v>5052</v>
      </c>
      <c r="B14" s="24">
        <v>20</v>
      </c>
      <c r="C14" s="24">
        <v>450</v>
      </c>
      <c r="D14" s="13">
        <v>450</v>
      </c>
      <c r="E14" s="17">
        <v>34</v>
      </c>
      <c r="F14" s="15">
        <f t="shared" si="0"/>
        <v>371.79</v>
      </c>
      <c r="G14" s="13"/>
    </row>
    <row r="15" spans="1:24" s="5" customFormat="1" ht="25.9" customHeight="1">
      <c r="A15" s="24">
        <v>5083</v>
      </c>
      <c r="B15" s="24">
        <v>42</v>
      </c>
      <c r="C15" s="24">
        <v>780</v>
      </c>
      <c r="D15" s="13">
        <v>780</v>
      </c>
      <c r="E15" s="17">
        <v>5</v>
      </c>
      <c r="F15" s="15">
        <f t="shared" si="0"/>
        <v>344.96280000000002</v>
      </c>
      <c r="G15" s="13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28"/>
      <c r="B17" s="28"/>
      <c r="C17" s="28"/>
      <c r="D17" s="29"/>
      <c r="E17" s="31"/>
      <c r="F17" s="32"/>
      <c r="G17" s="29"/>
    </row>
    <row r="18" spans="1:7" s="5" customFormat="1" ht="25.9" customHeight="1">
      <c r="A18" s="33"/>
      <c r="B18" s="33"/>
      <c r="C18" s="33"/>
      <c r="D18" s="31"/>
      <c r="E18" s="31"/>
      <c r="F18" s="34"/>
      <c r="G18" s="35"/>
    </row>
    <row r="19" spans="1:7" s="5" customFormat="1" ht="25.9" customHeight="1">
      <c r="A19" s="33"/>
      <c r="B19" s="28"/>
      <c r="C19" s="28"/>
      <c r="D19" s="29"/>
      <c r="E19" s="28"/>
      <c r="F19" s="30"/>
      <c r="G19" s="29"/>
    </row>
    <row r="20" spans="1:7" s="5" customFormat="1" ht="25.9" customHeight="1">
      <c r="A20" s="28"/>
      <c r="B20" s="28"/>
      <c r="C20" s="28"/>
      <c r="D20" s="29"/>
      <c r="E20" s="31"/>
      <c r="F20" s="32"/>
      <c r="G20" s="29"/>
    </row>
    <row r="21" spans="1:7" s="5" customFormat="1" ht="25.9" customHeight="1">
      <c r="A21" s="33"/>
      <c r="B21" s="33"/>
      <c r="C21" s="33"/>
      <c r="D21" s="31"/>
      <c r="E21" s="31"/>
      <c r="F21" s="34"/>
      <c r="G21" s="35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28"/>
      <c r="B28" s="28"/>
      <c r="C28" s="28"/>
      <c r="D28" s="29"/>
      <c r="E28" s="31"/>
      <c r="F28" s="32"/>
      <c r="G28" s="29"/>
    </row>
    <row r="29" spans="1:7" s="5" customFormat="1" ht="25.9" customHeight="1">
      <c r="A29" s="33"/>
      <c r="B29" s="33"/>
      <c r="C29" s="33"/>
      <c r="D29" s="31"/>
      <c r="E29" s="31"/>
      <c r="F29" s="34"/>
      <c r="G29" s="35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28"/>
      <c r="B34" s="28"/>
      <c r="C34" s="28"/>
      <c r="D34" s="29"/>
      <c r="E34" s="31"/>
      <c r="F34" s="32"/>
      <c r="G34" s="29"/>
    </row>
    <row r="35" spans="1:7" s="5" customFormat="1" ht="25.9" customHeight="1">
      <c r="A35" s="33"/>
      <c r="B35" s="33"/>
      <c r="C35" s="33"/>
      <c r="D35" s="31"/>
      <c r="E35" s="31"/>
      <c r="F35" s="34"/>
      <c r="G35" s="35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 t="s">
        <v>19</v>
      </c>
      <c r="B43" s="28"/>
      <c r="C43" s="28"/>
      <c r="D43" s="29"/>
      <c r="E43" s="28"/>
      <c r="F43" s="30">
        <f>SUM(F4:F42)</f>
        <v>8300.6046000000006</v>
      </c>
      <c r="G43" s="29"/>
    </row>
  </sheetData>
  <autoFilter ref="A3:G35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38"/>
  <sheetViews>
    <sheetView workbookViewId="0">
      <pane ySplit="3" topLeftCell="A4" activePane="bottomLeft" state="frozen"/>
      <selection pane="bottomLeft" activeCell="H19" sqref="H19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22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4.95" customHeight="1">
      <c r="A4" s="10" t="s">
        <v>9</v>
      </c>
      <c r="B4" s="10">
        <v>16</v>
      </c>
      <c r="C4" s="10">
        <v>1220</v>
      </c>
      <c r="D4" s="10">
        <v>3000</v>
      </c>
      <c r="E4" s="11">
        <f>6+9</f>
        <v>15</v>
      </c>
      <c r="F4" s="12">
        <f t="shared" ref="F4:F38" si="0">B4*C4*D4*2.7/1000000*E4</f>
        <v>2371.6799999999998</v>
      </c>
      <c r="G4" s="13"/>
    </row>
    <row r="5" spans="1:24" s="5" customFormat="1" ht="24.95" customHeight="1">
      <c r="A5" s="10" t="s">
        <v>9</v>
      </c>
      <c r="B5" s="10">
        <v>18</v>
      </c>
      <c r="C5" s="10">
        <v>1220</v>
      </c>
      <c r="D5" s="10">
        <v>3000</v>
      </c>
      <c r="E5" s="11">
        <v>1</v>
      </c>
      <c r="F5" s="12">
        <f t="shared" si="0"/>
        <v>177.876</v>
      </c>
      <c r="G5" s="13"/>
    </row>
    <row r="6" spans="1:24" s="5" customFormat="1" ht="24.95" customHeight="1">
      <c r="A6" s="10" t="s">
        <v>9</v>
      </c>
      <c r="B6" s="10">
        <v>18</v>
      </c>
      <c r="C6" s="10">
        <v>1200</v>
      </c>
      <c r="D6" s="10">
        <v>3000</v>
      </c>
      <c r="E6" s="11">
        <v>1</v>
      </c>
      <c r="F6" s="12">
        <f t="shared" si="0"/>
        <v>174.96</v>
      </c>
      <c r="G6" s="13"/>
    </row>
    <row r="7" spans="1:24" s="5" customFormat="1" ht="24.95" customHeight="1">
      <c r="A7" s="10" t="s">
        <v>9</v>
      </c>
      <c r="B7" s="10">
        <v>20</v>
      </c>
      <c r="C7" s="10">
        <v>1220</v>
      </c>
      <c r="D7" s="10">
        <v>3000</v>
      </c>
      <c r="E7" s="11">
        <f>11+7+5-8</f>
        <v>15</v>
      </c>
      <c r="F7" s="12">
        <f t="shared" si="0"/>
        <v>2964.6</v>
      </c>
      <c r="G7" s="13"/>
    </row>
    <row r="8" spans="1:24" s="5" customFormat="1" ht="24.95" customHeight="1">
      <c r="A8" s="10" t="s">
        <v>9</v>
      </c>
      <c r="B8" s="10">
        <v>20</v>
      </c>
      <c r="C8" s="10">
        <v>1220</v>
      </c>
      <c r="D8" s="10">
        <v>3000</v>
      </c>
      <c r="E8" s="11">
        <v>6</v>
      </c>
      <c r="F8" s="12">
        <f t="shared" si="0"/>
        <v>1185.8399999999999</v>
      </c>
      <c r="G8" s="13" t="s">
        <v>10</v>
      </c>
    </row>
    <row r="9" spans="1:24" s="5" customFormat="1" ht="24.95" customHeight="1">
      <c r="A9" s="10" t="s">
        <v>9</v>
      </c>
      <c r="B9" s="10">
        <v>20</v>
      </c>
      <c r="C9" s="10">
        <v>1220</v>
      </c>
      <c r="D9" s="14">
        <v>2290</v>
      </c>
      <c r="E9" s="11">
        <v>1</v>
      </c>
      <c r="F9" s="12">
        <f t="shared" si="0"/>
        <v>150.86519999999999</v>
      </c>
      <c r="G9" s="13"/>
    </row>
    <row r="10" spans="1:24" s="5" customFormat="1" ht="24.95" customHeight="1">
      <c r="A10" s="10" t="s">
        <v>9</v>
      </c>
      <c r="B10" s="10">
        <v>22</v>
      </c>
      <c r="C10" s="10">
        <v>1220</v>
      </c>
      <c r="D10" s="14">
        <v>2510</v>
      </c>
      <c r="E10" s="11">
        <v>1</v>
      </c>
      <c r="F10" s="12">
        <f t="shared" si="0"/>
        <v>181.89467999999999</v>
      </c>
      <c r="G10" s="13"/>
    </row>
    <row r="11" spans="1:24" s="5" customFormat="1" ht="24.95" customHeight="1">
      <c r="A11" s="10" t="s">
        <v>9</v>
      </c>
      <c r="B11" s="10">
        <v>25</v>
      </c>
      <c r="C11" s="10">
        <v>1220</v>
      </c>
      <c r="D11" s="10">
        <v>3000</v>
      </c>
      <c r="E11" s="11">
        <f>25-8</f>
        <v>17</v>
      </c>
      <c r="F11" s="12">
        <f t="shared" si="0"/>
        <v>4199.8500000000004</v>
      </c>
      <c r="G11" s="13"/>
    </row>
    <row r="12" spans="1:24" s="5" customFormat="1" ht="24.95" customHeight="1">
      <c r="A12" s="10" t="s">
        <v>9</v>
      </c>
      <c r="B12" s="10">
        <v>25</v>
      </c>
      <c r="C12" s="10">
        <v>1220</v>
      </c>
      <c r="D12" s="14">
        <v>2980</v>
      </c>
      <c r="E12" s="11">
        <v>3</v>
      </c>
      <c r="F12" s="12">
        <f t="shared" si="0"/>
        <v>736.20900000000006</v>
      </c>
      <c r="G12" s="13"/>
    </row>
    <row r="13" spans="1:24" s="5" customFormat="1" ht="24.95" customHeight="1">
      <c r="A13" s="10" t="s">
        <v>9</v>
      </c>
      <c r="B13" s="10">
        <v>30</v>
      </c>
      <c r="C13" s="10">
        <v>1220</v>
      </c>
      <c r="D13" s="10">
        <v>3000</v>
      </c>
      <c r="E13" s="11">
        <f>37+6-7</f>
        <v>36</v>
      </c>
      <c r="F13" s="12">
        <f t="shared" si="0"/>
        <v>10672.56</v>
      </c>
      <c r="G13" s="13"/>
    </row>
    <row r="14" spans="1:24" s="5" customFormat="1" ht="24.95" customHeight="1">
      <c r="A14" s="10" t="s">
        <v>9</v>
      </c>
      <c r="B14" s="10">
        <v>30</v>
      </c>
      <c r="C14" s="10">
        <v>1220</v>
      </c>
      <c r="D14" s="14">
        <v>2770</v>
      </c>
      <c r="E14" s="11">
        <v>1</v>
      </c>
      <c r="F14" s="12">
        <f t="shared" si="0"/>
        <v>273.73140000000001</v>
      </c>
      <c r="G14" s="13"/>
    </row>
    <row r="15" spans="1:24" s="5" customFormat="1" ht="24.95" customHeight="1">
      <c r="A15" s="10" t="s">
        <v>9</v>
      </c>
      <c r="B15" s="10">
        <v>30</v>
      </c>
      <c r="C15" s="10">
        <v>1220</v>
      </c>
      <c r="D15" s="14">
        <v>2900</v>
      </c>
      <c r="E15" s="11">
        <v>2</v>
      </c>
      <c r="F15" s="12">
        <f t="shared" si="0"/>
        <v>573.15599999999995</v>
      </c>
      <c r="G15" s="13"/>
    </row>
    <row r="16" spans="1:24" s="5" customFormat="1" ht="24.95" customHeight="1">
      <c r="A16" s="10" t="s">
        <v>9</v>
      </c>
      <c r="B16" s="10">
        <v>35</v>
      </c>
      <c r="C16" s="10">
        <v>1220</v>
      </c>
      <c r="D16" s="10">
        <v>3000</v>
      </c>
      <c r="E16" s="11">
        <f>2+3-4</f>
        <v>1</v>
      </c>
      <c r="F16" s="12">
        <f t="shared" si="0"/>
        <v>345.87</v>
      </c>
      <c r="G16" s="13"/>
    </row>
    <row r="17" spans="1:7" s="5" customFormat="1" ht="24.95" customHeight="1">
      <c r="A17" s="10" t="s">
        <v>9</v>
      </c>
      <c r="B17" s="10">
        <v>40</v>
      </c>
      <c r="C17" s="10">
        <v>1220</v>
      </c>
      <c r="D17" s="10">
        <v>3000</v>
      </c>
      <c r="E17" s="11">
        <f>11+6+3</f>
        <v>20</v>
      </c>
      <c r="F17" s="12">
        <f t="shared" si="0"/>
        <v>7905.5999999999995</v>
      </c>
      <c r="G17" s="13"/>
    </row>
    <row r="18" spans="1:7" s="5" customFormat="1" ht="24.95" customHeight="1">
      <c r="A18" s="10" t="s">
        <v>9</v>
      </c>
      <c r="B18" s="10">
        <v>45</v>
      </c>
      <c r="C18" s="10">
        <v>1220</v>
      </c>
      <c r="D18" s="10">
        <v>3000</v>
      </c>
      <c r="E18" s="11">
        <f>15-3</f>
        <v>12</v>
      </c>
      <c r="F18" s="12">
        <f t="shared" si="0"/>
        <v>5336.28</v>
      </c>
      <c r="G18" s="13"/>
    </row>
    <row r="19" spans="1:7" s="5" customFormat="1" ht="24.95" customHeight="1">
      <c r="A19" s="10" t="s">
        <v>9</v>
      </c>
      <c r="B19" s="10">
        <v>50</v>
      </c>
      <c r="C19" s="10">
        <v>1220</v>
      </c>
      <c r="D19" s="10">
        <v>3000</v>
      </c>
      <c r="E19" s="11">
        <f>23+3+2-5</f>
        <v>23</v>
      </c>
      <c r="F19" s="12">
        <f t="shared" si="0"/>
        <v>11364.300000000001</v>
      </c>
      <c r="G19" s="13"/>
    </row>
    <row r="20" spans="1:7" s="5" customFormat="1" ht="24.95" customHeight="1">
      <c r="A20" s="10" t="s">
        <v>9</v>
      </c>
      <c r="B20" s="10">
        <v>55</v>
      </c>
      <c r="C20" s="10">
        <v>1220</v>
      </c>
      <c r="D20" s="10">
        <v>3000</v>
      </c>
      <c r="E20" s="11">
        <f>12-3</f>
        <v>9</v>
      </c>
      <c r="F20" s="12">
        <f t="shared" si="0"/>
        <v>4891.59</v>
      </c>
      <c r="G20" s="13"/>
    </row>
    <row r="21" spans="1:7" s="5" customFormat="1" ht="24.95" customHeight="1">
      <c r="A21" s="10" t="s">
        <v>9</v>
      </c>
      <c r="B21" s="10">
        <v>60</v>
      </c>
      <c r="C21" s="10">
        <v>1220</v>
      </c>
      <c r="D21" s="10">
        <v>3000</v>
      </c>
      <c r="E21" s="11">
        <v>2</v>
      </c>
      <c r="F21" s="15">
        <f t="shared" si="0"/>
        <v>1185.8399999999999</v>
      </c>
      <c r="G21" s="16"/>
    </row>
    <row r="22" spans="1:7" s="5" customFormat="1" ht="24.95" customHeight="1">
      <c r="A22" s="10" t="s">
        <v>9</v>
      </c>
      <c r="B22" s="10">
        <v>65</v>
      </c>
      <c r="C22" s="10">
        <v>1220</v>
      </c>
      <c r="D22" s="10">
        <v>3000</v>
      </c>
      <c r="E22" s="11">
        <v>7</v>
      </c>
      <c r="F22" s="15">
        <f t="shared" si="0"/>
        <v>4496.3100000000004</v>
      </c>
      <c r="G22" s="16"/>
    </row>
    <row r="23" spans="1:7" s="5" customFormat="1" ht="24.95" customHeight="1">
      <c r="A23" s="10" t="s">
        <v>9</v>
      </c>
      <c r="B23" s="10">
        <v>70</v>
      </c>
      <c r="C23" s="10">
        <v>1220</v>
      </c>
      <c r="D23" s="10">
        <v>3000</v>
      </c>
      <c r="E23" s="11">
        <f>2-2</f>
        <v>0</v>
      </c>
      <c r="F23" s="15">
        <f t="shared" si="0"/>
        <v>0</v>
      </c>
      <c r="G23" s="16"/>
    </row>
    <row r="24" spans="1:7" s="5" customFormat="1" ht="24.95" customHeight="1">
      <c r="A24" s="10" t="s">
        <v>9</v>
      </c>
      <c r="B24" s="10">
        <v>75</v>
      </c>
      <c r="C24" s="10">
        <v>1220</v>
      </c>
      <c r="D24" s="14">
        <v>2870</v>
      </c>
      <c r="E24" s="11">
        <v>1</v>
      </c>
      <c r="F24" s="15">
        <f t="shared" si="0"/>
        <v>709.0335</v>
      </c>
      <c r="G24" s="16"/>
    </row>
    <row r="25" spans="1:7" s="5" customFormat="1" ht="24.95" customHeight="1">
      <c r="A25" s="10" t="s">
        <v>9</v>
      </c>
      <c r="B25" s="10">
        <v>80</v>
      </c>
      <c r="C25" s="10">
        <v>1220</v>
      </c>
      <c r="D25" s="10">
        <v>3000</v>
      </c>
      <c r="E25" s="11">
        <v>2</v>
      </c>
      <c r="F25" s="15">
        <f t="shared" si="0"/>
        <v>1581.12</v>
      </c>
      <c r="G25" s="16"/>
    </row>
    <row r="26" spans="1:7" s="5" customFormat="1" ht="24.95" customHeight="1">
      <c r="A26" s="10" t="s">
        <v>9</v>
      </c>
      <c r="B26" s="10">
        <v>85</v>
      </c>
      <c r="C26" s="10">
        <v>1220</v>
      </c>
      <c r="D26" s="10">
        <v>3000</v>
      </c>
      <c r="E26" s="11">
        <v>5</v>
      </c>
      <c r="F26" s="15">
        <f t="shared" si="0"/>
        <v>4199.8500000000004</v>
      </c>
      <c r="G26" s="17"/>
    </row>
    <row r="27" spans="1:7" s="5" customFormat="1" ht="24.95" customHeight="1">
      <c r="A27" s="10" t="s">
        <v>9</v>
      </c>
      <c r="B27" s="10">
        <v>85</v>
      </c>
      <c r="C27" s="10">
        <v>1220</v>
      </c>
      <c r="D27" s="14">
        <v>2950</v>
      </c>
      <c r="E27" s="11">
        <v>1</v>
      </c>
      <c r="F27" s="15">
        <f t="shared" si="0"/>
        <v>825.97050000000002</v>
      </c>
      <c r="G27" s="17"/>
    </row>
    <row r="28" spans="1:7" s="5" customFormat="1" ht="24.95" customHeight="1">
      <c r="A28" s="10" t="s">
        <v>9</v>
      </c>
      <c r="B28" s="10">
        <v>95</v>
      </c>
      <c r="C28" s="10">
        <v>1220</v>
      </c>
      <c r="D28" s="10">
        <v>3000</v>
      </c>
      <c r="E28" s="11">
        <v>1</v>
      </c>
      <c r="F28" s="15">
        <f t="shared" si="0"/>
        <v>938.79000000000008</v>
      </c>
      <c r="G28" s="17"/>
    </row>
    <row r="29" spans="1:7" s="5" customFormat="1" ht="24.95" customHeight="1">
      <c r="A29" s="10" t="s">
        <v>9</v>
      </c>
      <c r="B29" s="10">
        <v>95</v>
      </c>
      <c r="C29" s="10">
        <v>1200</v>
      </c>
      <c r="D29" s="10">
        <v>3000</v>
      </c>
      <c r="E29" s="11">
        <v>1</v>
      </c>
      <c r="F29" s="15">
        <f t="shared" si="0"/>
        <v>923.40000000000009</v>
      </c>
      <c r="G29" s="17"/>
    </row>
    <row r="30" spans="1:7" s="5" customFormat="1" ht="24.95" customHeight="1">
      <c r="A30" s="10" t="s">
        <v>9</v>
      </c>
      <c r="B30" s="10">
        <v>110</v>
      </c>
      <c r="C30" s="10">
        <v>1220</v>
      </c>
      <c r="D30" s="10">
        <v>3000</v>
      </c>
      <c r="E30" s="11">
        <f>1-1</f>
        <v>0</v>
      </c>
      <c r="F30" s="15">
        <f t="shared" si="0"/>
        <v>0</v>
      </c>
      <c r="G30" s="17"/>
    </row>
    <row r="31" spans="1:7" ht="24.95" customHeight="1">
      <c r="A31" s="18" t="s">
        <v>9</v>
      </c>
      <c r="B31" s="18">
        <v>12</v>
      </c>
      <c r="C31" s="18">
        <v>1220</v>
      </c>
      <c r="D31" s="18">
        <v>3000</v>
      </c>
      <c r="E31" s="19">
        <v>4</v>
      </c>
      <c r="F31" s="20">
        <f t="shared" si="0"/>
        <v>474.33600000000007</v>
      </c>
      <c r="G31" s="21" t="s">
        <v>11</v>
      </c>
    </row>
    <row r="32" spans="1:7" ht="24.95" customHeight="1">
      <c r="A32" s="18" t="s">
        <v>9</v>
      </c>
      <c r="B32" s="18">
        <v>14</v>
      </c>
      <c r="C32" s="18">
        <v>1220</v>
      </c>
      <c r="D32" s="18">
        <v>3000</v>
      </c>
      <c r="E32" s="19">
        <v>1</v>
      </c>
      <c r="F32" s="20">
        <f t="shared" si="0"/>
        <v>138.34800000000001</v>
      </c>
      <c r="G32" s="21" t="s">
        <v>12</v>
      </c>
    </row>
    <row r="33" spans="1:7" ht="24.95" customHeight="1">
      <c r="A33" s="18" t="s">
        <v>9</v>
      </c>
      <c r="B33" s="18">
        <v>16</v>
      </c>
      <c r="C33" s="18">
        <v>1220</v>
      </c>
      <c r="D33" s="18">
        <v>3000</v>
      </c>
      <c r="E33" s="19">
        <f>27-15</f>
        <v>12</v>
      </c>
      <c r="F33" s="20">
        <f t="shared" si="0"/>
        <v>1897.3440000000001</v>
      </c>
      <c r="G33" s="21" t="s">
        <v>12</v>
      </c>
    </row>
    <row r="34" spans="1:7" ht="24.95" customHeight="1">
      <c r="A34" s="18" t="s">
        <v>9</v>
      </c>
      <c r="B34" s="18">
        <v>18</v>
      </c>
      <c r="C34" s="18">
        <v>1220</v>
      </c>
      <c r="D34" s="18">
        <v>3000</v>
      </c>
      <c r="E34" s="19">
        <f>17-14</f>
        <v>3</v>
      </c>
      <c r="F34" s="20">
        <f t="shared" si="0"/>
        <v>533.62800000000004</v>
      </c>
      <c r="G34" s="21" t="s">
        <v>12</v>
      </c>
    </row>
    <row r="35" spans="1:7" ht="24.95" customHeight="1">
      <c r="A35" s="18" t="s">
        <v>9</v>
      </c>
      <c r="B35" s="18">
        <v>20</v>
      </c>
      <c r="C35" s="18">
        <v>1220</v>
      </c>
      <c r="D35" s="18">
        <v>3000</v>
      </c>
      <c r="E35" s="19">
        <v>5</v>
      </c>
      <c r="F35" s="20">
        <f t="shared" si="0"/>
        <v>988.19999999999993</v>
      </c>
      <c r="G35" s="21" t="s">
        <v>12</v>
      </c>
    </row>
    <row r="36" spans="1:7" ht="24.95" customHeight="1">
      <c r="A36" s="18" t="s">
        <v>9</v>
      </c>
      <c r="B36" s="18">
        <v>25</v>
      </c>
      <c r="C36" s="18">
        <v>1220</v>
      </c>
      <c r="D36" s="18">
        <v>3000</v>
      </c>
      <c r="E36" s="19">
        <v>5</v>
      </c>
      <c r="F36" s="20">
        <f t="shared" si="0"/>
        <v>1235.2500000000002</v>
      </c>
      <c r="G36" s="21" t="s">
        <v>12</v>
      </c>
    </row>
    <row r="37" spans="1:7" ht="24.95" customHeight="1">
      <c r="A37" s="18" t="s">
        <v>13</v>
      </c>
      <c r="B37" s="18">
        <v>10</v>
      </c>
      <c r="C37" s="18">
        <v>1220</v>
      </c>
      <c r="D37" s="22">
        <v>2600</v>
      </c>
      <c r="E37" s="19">
        <v>2</v>
      </c>
      <c r="F37" s="20">
        <f t="shared" si="0"/>
        <v>171.28800000000001</v>
      </c>
      <c r="G37" s="21" t="s">
        <v>12</v>
      </c>
    </row>
    <row r="38" spans="1:7" ht="24.95" customHeight="1">
      <c r="A38" s="18" t="s">
        <v>13</v>
      </c>
      <c r="B38" s="18">
        <v>10</v>
      </c>
      <c r="C38" s="18">
        <v>1220</v>
      </c>
      <c r="D38" s="18">
        <v>3000</v>
      </c>
      <c r="E38" s="19">
        <v>11</v>
      </c>
      <c r="F38" s="20">
        <f t="shared" si="0"/>
        <v>1087.02</v>
      </c>
      <c r="G38" s="21" t="s">
        <v>12</v>
      </c>
    </row>
  </sheetData>
  <autoFilter ref="A3:G38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IV36"/>
  <sheetViews>
    <sheetView workbookViewId="0">
      <pane ySplit="3" topLeftCell="A4" activePane="bottomLeft" state="frozen"/>
      <selection pane="bottomLeft" activeCell="I22" sqref="I22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12.75" style="4" customWidth="1"/>
    <col min="8" max="22" width="8.875" style="5" customWidth="1"/>
    <col min="23" max="256" width="8.875" style="1" customWidth="1"/>
  </cols>
  <sheetData>
    <row r="1" spans="1:24" ht="29.25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38</v>
      </c>
      <c r="B2" s="52"/>
      <c r="C2" s="52"/>
      <c r="D2" s="52"/>
      <c r="E2" s="52"/>
      <c r="F2" s="52"/>
      <c r="G2" s="52"/>
    </row>
    <row r="3" spans="1:24" s="5" customFormat="1" ht="31.5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1.6" customHeight="1">
      <c r="A4" s="10" t="s">
        <v>9</v>
      </c>
      <c r="B4" s="10">
        <v>10</v>
      </c>
      <c r="C4" s="10">
        <v>1220</v>
      </c>
      <c r="D4" s="10">
        <v>3000</v>
      </c>
      <c r="E4" s="11">
        <v>4</v>
      </c>
      <c r="F4" s="12">
        <f t="shared" ref="F4:F36" si="0">B4*C4*D4*2.7/1000000*E4</f>
        <v>395.28</v>
      </c>
      <c r="G4" s="9"/>
      <c r="W4" s="1"/>
      <c r="X4" s="1"/>
    </row>
    <row r="5" spans="1:24" s="5" customFormat="1" ht="21.6" customHeight="1">
      <c r="A5" s="10" t="s">
        <v>9</v>
      </c>
      <c r="B5" s="10">
        <v>12</v>
      </c>
      <c r="C5" s="10">
        <v>1220</v>
      </c>
      <c r="D5" s="10">
        <v>2570</v>
      </c>
      <c r="E5" s="11">
        <v>1</v>
      </c>
      <c r="F5" s="12">
        <f t="shared" si="0"/>
        <v>101.58696</v>
      </c>
      <c r="G5" s="9"/>
      <c r="W5" s="1"/>
      <c r="X5" s="1"/>
    </row>
    <row r="6" spans="1:24" s="5" customFormat="1" ht="21.6" customHeight="1">
      <c r="A6" s="10" t="s">
        <v>9</v>
      </c>
      <c r="B6" s="10">
        <v>14</v>
      </c>
      <c r="C6" s="10">
        <v>1220</v>
      </c>
      <c r="D6" s="10">
        <v>3000</v>
      </c>
      <c r="E6" s="11">
        <v>14</v>
      </c>
      <c r="F6" s="12">
        <f t="shared" si="0"/>
        <v>1936.8720000000003</v>
      </c>
      <c r="G6" s="9"/>
      <c r="W6" s="1"/>
      <c r="X6" s="1"/>
    </row>
    <row r="7" spans="1:24" s="5" customFormat="1" ht="21.6" customHeight="1">
      <c r="A7" s="10" t="s">
        <v>9</v>
      </c>
      <c r="B7" s="10">
        <v>14</v>
      </c>
      <c r="C7" s="10">
        <v>1220</v>
      </c>
      <c r="D7" s="10">
        <v>2500</v>
      </c>
      <c r="E7" s="11">
        <v>1</v>
      </c>
      <c r="F7" s="12">
        <f t="shared" si="0"/>
        <v>115.29000000000002</v>
      </c>
      <c r="G7" s="9"/>
      <c r="W7" s="1"/>
      <c r="X7" s="1"/>
    </row>
    <row r="8" spans="1:24" s="5" customFormat="1" ht="21.6" customHeight="1">
      <c r="A8" s="10" t="s">
        <v>9</v>
      </c>
      <c r="B8" s="10">
        <v>16</v>
      </c>
      <c r="C8" s="10">
        <v>1220</v>
      </c>
      <c r="D8" s="10">
        <v>3000</v>
      </c>
      <c r="E8" s="11">
        <v>10</v>
      </c>
      <c r="F8" s="12">
        <f t="shared" si="0"/>
        <v>1581.12</v>
      </c>
      <c r="G8" s="13"/>
    </row>
    <row r="9" spans="1:24" s="5" customFormat="1" ht="21.6" customHeight="1">
      <c r="A9" s="10" t="s">
        <v>9</v>
      </c>
      <c r="B9" s="10">
        <v>18</v>
      </c>
      <c r="C9" s="10">
        <v>1220</v>
      </c>
      <c r="D9" s="10">
        <v>3000</v>
      </c>
      <c r="E9" s="11">
        <v>12</v>
      </c>
      <c r="F9" s="12">
        <f t="shared" si="0"/>
        <v>2134.5120000000002</v>
      </c>
      <c r="G9" s="13"/>
    </row>
    <row r="10" spans="1:24" s="5" customFormat="1" ht="21.6" customHeight="1">
      <c r="A10" s="10" t="s">
        <v>9</v>
      </c>
      <c r="B10" s="10">
        <v>18</v>
      </c>
      <c r="C10" s="10">
        <v>1220</v>
      </c>
      <c r="D10" s="14">
        <v>2550</v>
      </c>
      <c r="E10" s="11">
        <v>1</v>
      </c>
      <c r="F10" s="12">
        <f t="shared" si="0"/>
        <v>151.19460000000001</v>
      </c>
      <c r="G10" s="13"/>
    </row>
    <row r="11" spans="1:24" s="5" customFormat="1" ht="21.6" customHeight="1">
      <c r="A11" s="10" t="s">
        <v>9</v>
      </c>
      <c r="B11" s="10">
        <v>18</v>
      </c>
      <c r="C11" s="10">
        <v>1200</v>
      </c>
      <c r="D11" s="10">
        <v>3000</v>
      </c>
      <c r="E11" s="11">
        <v>1</v>
      </c>
      <c r="F11" s="12">
        <f t="shared" si="0"/>
        <v>174.96</v>
      </c>
      <c r="G11" s="13"/>
    </row>
    <row r="12" spans="1:24" s="5" customFormat="1" ht="21.6" customHeight="1">
      <c r="A12" s="10" t="s">
        <v>9</v>
      </c>
      <c r="B12" s="10">
        <v>20</v>
      </c>
      <c r="C12" s="10">
        <v>1220</v>
      </c>
      <c r="D12" s="10">
        <v>3000</v>
      </c>
      <c r="E12" s="11">
        <v>2</v>
      </c>
      <c r="F12" s="12">
        <f t="shared" si="0"/>
        <v>395.28</v>
      </c>
      <c r="G12" s="13" t="s">
        <v>34</v>
      </c>
    </row>
    <row r="13" spans="1:24" s="5" customFormat="1" ht="21.6" customHeight="1">
      <c r="A13" s="10" t="s">
        <v>9</v>
      </c>
      <c r="B13" s="10">
        <v>20</v>
      </c>
      <c r="C13" s="10">
        <v>1220</v>
      </c>
      <c r="D13" s="14">
        <v>2290</v>
      </c>
      <c r="E13" s="11">
        <v>1</v>
      </c>
      <c r="F13" s="12">
        <f t="shared" si="0"/>
        <v>150.86519999999999</v>
      </c>
      <c r="G13" s="13"/>
    </row>
    <row r="14" spans="1:24" s="5" customFormat="1" ht="21.6" customHeight="1">
      <c r="A14" s="10" t="s">
        <v>9</v>
      </c>
      <c r="B14" s="10">
        <v>30</v>
      </c>
      <c r="C14" s="10">
        <v>1220</v>
      </c>
      <c r="D14" s="10">
        <v>3000</v>
      </c>
      <c r="E14" s="11">
        <v>12</v>
      </c>
      <c r="F14" s="12">
        <f t="shared" si="0"/>
        <v>3557.5199999999995</v>
      </c>
      <c r="G14" s="13"/>
    </row>
    <row r="15" spans="1:24" s="5" customFormat="1" ht="21.6" customHeight="1">
      <c r="A15" s="10" t="s">
        <v>9</v>
      </c>
      <c r="B15" s="10">
        <v>30</v>
      </c>
      <c r="C15" s="10">
        <v>1200</v>
      </c>
      <c r="D15" s="10">
        <v>3000</v>
      </c>
      <c r="E15" s="11">
        <v>2</v>
      </c>
      <c r="F15" s="12">
        <f t="shared" si="0"/>
        <v>583.20000000000005</v>
      </c>
      <c r="G15" s="13"/>
    </row>
    <row r="16" spans="1:24" s="5" customFormat="1" ht="21.6" customHeight="1">
      <c r="A16" s="10" t="s">
        <v>9</v>
      </c>
      <c r="B16" s="10">
        <v>35</v>
      </c>
      <c r="C16" s="10">
        <v>1220</v>
      </c>
      <c r="D16" s="10">
        <v>3000</v>
      </c>
      <c r="E16" s="11">
        <v>5</v>
      </c>
      <c r="F16" s="12">
        <f t="shared" si="0"/>
        <v>1729.35</v>
      </c>
      <c r="G16" s="13"/>
    </row>
    <row r="17" spans="1:24" s="5" customFormat="1" ht="21.6" customHeight="1">
      <c r="A17" s="10" t="s">
        <v>9</v>
      </c>
      <c r="B17" s="10">
        <v>40</v>
      </c>
      <c r="C17" s="10">
        <v>1220</v>
      </c>
      <c r="D17" s="10">
        <v>3000</v>
      </c>
      <c r="E17" s="11">
        <v>17</v>
      </c>
      <c r="F17" s="12">
        <f t="shared" si="0"/>
        <v>6719.7599999999993</v>
      </c>
      <c r="G17" s="13"/>
    </row>
    <row r="18" spans="1:24" s="5" customFormat="1" ht="21.6" customHeight="1">
      <c r="A18" s="10" t="s">
        <v>9</v>
      </c>
      <c r="B18" s="10">
        <v>45</v>
      </c>
      <c r="C18" s="10">
        <v>1220</v>
      </c>
      <c r="D18" s="10">
        <v>3000</v>
      </c>
      <c r="E18" s="11">
        <v>9</v>
      </c>
      <c r="F18" s="12">
        <f t="shared" si="0"/>
        <v>4002.21</v>
      </c>
      <c r="G18" s="13"/>
    </row>
    <row r="19" spans="1:24" s="5" customFormat="1" ht="21.6" customHeight="1">
      <c r="A19" s="10" t="s">
        <v>9</v>
      </c>
      <c r="B19" s="10">
        <v>50</v>
      </c>
      <c r="C19" s="10">
        <v>1220</v>
      </c>
      <c r="D19" s="10">
        <v>3000</v>
      </c>
      <c r="E19" s="11">
        <v>21</v>
      </c>
      <c r="F19" s="12">
        <f t="shared" si="0"/>
        <v>10376.100000000002</v>
      </c>
      <c r="G19" s="13"/>
    </row>
    <row r="20" spans="1:24" s="5" customFormat="1" ht="21.6" customHeight="1">
      <c r="A20" s="10" t="s">
        <v>9</v>
      </c>
      <c r="B20" s="10">
        <v>55</v>
      </c>
      <c r="C20" s="10">
        <v>1220</v>
      </c>
      <c r="D20" s="10">
        <v>3000</v>
      </c>
      <c r="E20" s="11">
        <v>10</v>
      </c>
      <c r="F20" s="12">
        <f t="shared" si="0"/>
        <v>5435.1</v>
      </c>
      <c r="G20" s="13"/>
    </row>
    <row r="21" spans="1:24" s="5" customFormat="1" ht="21.6" customHeight="1">
      <c r="A21" s="10" t="s">
        <v>9</v>
      </c>
      <c r="B21" s="10">
        <v>60</v>
      </c>
      <c r="C21" s="10">
        <v>1220</v>
      </c>
      <c r="D21" s="10">
        <v>3000</v>
      </c>
      <c r="E21" s="11">
        <v>1</v>
      </c>
      <c r="F21" s="15">
        <f t="shared" si="0"/>
        <v>592.91999999999996</v>
      </c>
      <c r="G21" s="16"/>
    </row>
    <row r="22" spans="1:24" s="5" customFormat="1" ht="21.6" customHeight="1">
      <c r="A22" s="10" t="s">
        <v>9</v>
      </c>
      <c r="B22" s="10">
        <v>65</v>
      </c>
      <c r="C22" s="10">
        <v>1220</v>
      </c>
      <c r="D22" s="10">
        <v>3000</v>
      </c>
      <c r="E22" s="11">
        <v>2</v>
      </c>
      <c r="F22" s="15">
        <f t="shared" si="0"/>
        <v>1284.6600000000001</v>
      </c>
      <c r="G22" s="16"/>
    </row>
    <row r="23" spans="1:24" s="5" customFormat="1" ht="21.6" customHeight="1">
      <c r="A23" s="10" t="s">
        <v>9</v>
      </c>
      <c r="B23" s="10">
        <v>75</v>
      </c>
      <c r="C23" s="10">
        <v>1220</v>
      </c>
      <c r="D23" s="14">
        <v>2870</v>
      </c>
      <c r="E23" s="11">
        <v>1</v>
      </c>
      <c r="F23" s="15">
        <f t="shared" si="0"/>
        <v>709.0335</v>
      </c>
      <c r="G23" s="16"/>
    </row>
    <row r="24" spans="1:24" s="5" customFormat="1" ht="21.6" customHeight="1">
      <c r="A24" s="10" t="s">
        <v>9</v>
      </c>
      <c r="B24" s="10">
        <v>85</v>
      </c>
      <c r="C24" s="10">
        <v>1220</v>
      </c>
      <c r="D24" s="10">
        <v>3000</v>
      </c>
      <c r="E24" s="11">
        <v>5</v>
      </c>
      <c r="F24" s="15">
        <f t="shared" si="0"/>
        <v>4199.8500000000004</v>
      </c>
      <c r="G24" s="17"/>
    </row>
    <row r="25" spans="1:24" s="5" customFormat="1" ht="21.6" customHeight="1">
      <c r="A25" s="10" t="s">
        <v>9</v>
      </c>
      <c r="B25" s="10">
        <v>85</v>
      </c>
      <c r="C25" s="10">
        <v>1220</v>
      </c>
      <c r="D25" s="14">
        <v>2950</v>
      </c>
      <c r="E25" s="11">
        <v>1</v>
      </c>
      <c r="F25" s="15">
        <f t="shared" si="0"/>
        <v>825.97050000000002</v>
      </c>
      <c r="G25" s="17"/>
    </row>
    <row r="26" spans="1:24" s="5" customFormat="1" ht="21.6" customHeight="1">
      <c r="A26" s="10" t="s">
        <v>9</v>
      </c>
      <c r="B26" s="10">
        <v>95</v>
      </c>
      <c r="C26" s="10">
        <v>1220</v>
      </c>
      <c r="D26" s="10">
        <v>3000</v>
      </c>
      <c r="E26" s="11">
        <v>1</v>
      </c>
      <c r="F26" s="15">
        <f t="shared" si="0"/>
        <v>938.79000000000008</v>
      </c>
      <c r="G26" s="17"/>
    </row>
    <row r="27" spans="1:24" s="5" customFormat="1" ht="21.6" customHeight="1">
      <c r="A27" s="10" t="s">
        <v>9</v>
      </c>
      <c r="B27" s="10">
        <v>95</v>
      </c>
      <c r="C27" s="10">
        <v>1200</v>
      </c>
      <c r="D27" s="10">
        <v>3000</v>
      </c>
      <c r="E27" s="11">
        <v>1</v>
      </c>
      <c r="F27" s="15">
        <f t="shared" si="0"/>
        <v>923.40000000000009</v>
      </c>
      <c r="G27" s="17"/>
    </row>
    <row r="28" spans="1:24" ht="21.6" customHeight="1">
      <c r="A28" s="18" t="s">
        <v>9</v>
      </c>
      <c r="B28" s="18">
        <v>16</v>
      </c>
      <c r="C28" s="18">
        <v>1220</v>
      </c>
      <c r="D28" s="18">
        <v>3000</v>
      </c>
      <c r="E28" s="19">
        <v>4</v>
      </c>
      <c r="F28" s="20">
        <f t="shared" si="0"/>
        <v>632.44799999999998</v>
      </c>
      <c r="G28" s="21" t="s">
        <v>12</v>
      </c>
    </row>
    <row r="29" spans="1:24" s="5" customFormat="1" ht="21.6" customHeight="1">
      <c r="A29" s="18" t="s">
        <v>13</v>
      </c>
      <c r="B29" s="18">
        <v>10</v>
      </c>
      <c r="C29" s="18">
        <v>1220</v>
      </c>
      <c r="D29" s="22">
        <v>2600</v>
      </c>
      <c r="E29" s="19">
        <v>2</v>
      </c>
      <c r="F29" s="20">
        <f t="shared" si="0"/>
        <v>171.28800000000001</v>
      </c>
      <c r="G29" s="21" t="s">
        <v>12</v>
      </c>
      <c r="W29" s="1"/>
      <c r="X29" s="1"/>
    </row>
    <row r="30" spans="1:24" s="5" customFormat="1" ht="21.6" customHeight="1">
      <c r="A30" s="18" t="s">
        <v>13</v>
      </c>
      <c r="B30" s="18">
        <v>10</v>
      </c>
      <c r="C30" s="18">
        <v>1220</v>
      </c>
      <c r="D30" s="18">
        <v>3000</v>
      </c>
      <c r="E30" s="19">
        <v>11</v>
      </c>
      <c r="F30" s="20">
        <f t="shared" si="0"/>
        <v>1087.02</v>
      </c>
      <c r="G30" s="21" t="s">
        <v>12</v>
      </c>
      <c r="W30" s="1"/>
      <c r="X30" s="1"/>
    </row>
    <row r="31" spans="1:24" s="5" customFormat="1" ht="21.6" customHeight="1">
      <c r="A31" s="39" t="s">
        <v>17</v>
      </c>
      <c r="B31" s="39">
        <v>10</v>
      </c>
      <c r="C31" s="39">
        <v>1210</v>
      </c>
      <c r="D31" s="40">
        <v>2000</v>
      </c>
      <c r="E31" s="40">
        <v>3</v>
      </c>
      <c r="F31" s="41">
        <f t="shared" si="0"/>
        <v>196.02</v>
      </c>
      <c r="G31" s="40" t="s">
        <v>18</v>
      </c>
    </row>
    <row r="32" spans="1:24" s="5" customFormat="1" ht="21.6" customHeight="1">
      <c r="A32" s="39" t="s">
        <v>17</v>
      </c>
      <c r="B32" s="39">
        <v>10</v>
      </c>
      <c r="C32" s="39">
        <v>1210</v>
      </c>
      <c r="D32" s="40">
        <v>1800</v>
      </c>
      <c r="E32" s="40">
        <v>1</v>
      </c>
      <c r="F32" s="41">
        <f t="shared" si="0"/>
        <v>58.806000000000004</v>
      </c>
      <c r="G32" s="40" t="s">
        <v>18</v>
      </c>
    </row>
    <row r="33" spans="1:7" s="5" customFormat="1" ht="21.6" customHeight="1">
      <c r="A33" s="39" t="s">
        <v>17</v>
      </c>
      <c r="B33" s="39">
        <v>20</v>
      </c>
      <c r="C33" s="39">
        <v>1210</v>
      </c>
      <c r="D33" s="40">
        <v>2550</v>
      </c>
      <c r="E33" s="40">
        <v>2</v>
      </c>
      <c r="F33" s="41">
        <f t="shared" si="0"/>
        <v>333.23399999999998</v>
      </c>
      <c r="G33" s="40" t="s">
        <v>18</v>
      </c>
    </row>
    <row r="34" spans="1:7" s="5" customFormat="1" ht="21.6" customHeight="1">
      <c r="A34" s="39" t="s">
        <v>17</v>
      </c>
      <c r="B34" s="39">
        <v>20</v>
      </c>
      <c r="C34" s="39">
        <v>1210</v>
      </c>
      <c r="D34" s="40">
        <v>2650</v>
      </c>
      <c r="E34" s="40">
        <v>2</v>
      </c>
      <c r="F34" s="41">
        <f t="shared" si="0"/>
        <v>346.30200000000002</v>
      </c>
      <c r="G34" s="40" t="s">
        <v>18</v>
      </c>
    </row>
    <row r="35" spans="1:7" s="5" customFormat="1" ht="21.6" customHeight="1">
      <c r="A35" s="39" t="s">
        <v>17</v>
      </c>
      <c r="B35" s="39">
        <v>30</v>
      </c>
      <c r="C35" s="39">
        <v>1210</v>
      </c>
      <c r="D35" s="40">
        <v>2970</v>
      </c>
      <c r="E35" s="40">
        <v>2</v>
      </c>
      <c r="F35" s="41">
        <f t="shared" si="0"/>
        <v>582.17939999999999</v>
      </c>
      <c r="G35" s="40" t="s">
        <v>18</v>
      </c>
    </row>
    <row r="36" spans="1:7" s="5" customFormat="1" ht="21.6" customHeight="1">
      <c r="A36" s="39" t="s">
        <v>17</v>
      </c>
      <c r="B36" s="39">
        <v>30</v>
      </c>
      <c r="C36" s="39">
        <v>1190</v>
      </c>
      <c r="D36" s="40">
        <v>2970</v>
      </c>
      <c r="E36" s="40">
        <v>2</v>
      </c>
      <c r="F36" s="41">
        <f t="shared" si="0"/>
        <v>572.5566</v>
      </c>
      <c r="G36" s="40" t="s">
        <v>18</v>
      </c>
    </row>
  </sheetData>
  <autoFilter ref="A3:G36">
    <filterColumn colId="0"/>
  </autoFilter>
  <mergeCells count="2">
    <mergeCell ref="A1:G1"/>
    <mergeCell ref="A2:G2"/>
  </mergeCells>
  <phoneticPr fontId="19" type="noConversion"/>
  <printOptions horizontalCentered="1"/>
  <pageMargins left="0.31458333333333299" right="0.31458333333333299" top="0.35416666666666702" bottom="0.35416666666666702" header="0.31458333333333299" footer="0.31458333333333299"/>
</worksheet>
</file>

<file path=xl/worksheets/sheet41.xml><?xml version="1.0" encoding="utf-8"?>
<worksheet xmlns="http://schemas.openxmlformats.org/spreadsheetml/2006/main" xmlns:r="http://schemas.openxmlformats.org/officeDocument/2006/relationships">
  <dimension ref="A1:IV36"/>
  <sheetViews>
    <sheetView workbookViewId="0">
      <pane ySplit="3" topLeftCell="A9" activePane="bottomLeft" state="frozen"/>
      <selection pane="bottomLeft" activeCell="I22" sqref="I22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38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36" si="0">B4*C4*D4*2.7/1000000*E4</f>
        <v>98.82</v>
      </c>
      <c r="G4" s="13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2500</v>
      </c>
      <c r="E5" s="17">
        <v>2</v>
      </c>
      <c r="F5" s="12">
        <f t="shared" si="0"/>
        <v>164.7</v>
      </c>
      <c r="G5" s="13"/>
    </row>
    <row r="6" spans="1:24" s="5" customFormat="1" ht="25.9" customHeight="1">
      <c r="A6" s="24" t="s">
        <v>9</v>
      </c>
      <c r="B6" s="24">
        <v>10</v>
      </c>
      <c r="C6" s="24">
        <v>1220</v>
      </c>
      <c r="D6" s="13">
        <v>2980</v>
      </c>
      <c r="E6" s="17">
        <v>1</v>
      </c>
      <c r="F6" s="12">
        <f t="shared" si="0"/>
        <v>98.161199999999994</v>
      </c>
      <c r="G6" s="13"/>
    </row>
    <row r="7" spans="1:24" s="5" customFormat="1" ht="25.9" customHeight="1">
      <c r="A7" s="23" t="s">
        <v>9</v>
      </c>
      <c r="B7" s="23">
        <v>10</v>
      </c>
      <c r="C7" s="23">
        <v>1010</v>
      </c>
      <c r="D7" s="17">
        <v>3000</v>
      </c>
      <c r="E7" s="17">
        <v>6</v>
      </c>
      <c r="F7" s="15">
        <f t="shared" si="0"/>
        <v>490.86</v>
      </c>
      <c r="G7" s="16"/>
    </row>
    <row r="8" spans="1:24" s="5" customFormat="1" ht="25.9" customHeight="1">
      <c r="A8" s="24" t="s">
        <v>9</v>
      </c>
      <c r="B8" s="24">
        <v>18</v>
      </c>
      <c r="C8" s="24">
        <v>1220</v>
      </c>
      <c r="D8" s="13">
        <v>3000</v>
      </c>
      <c r="E8" s="17">
        <f>3+8-8</f>
        <v>3</v>
      </c>
      <c r="F8" s="12">
        <f t="shared" si="0"/>
        <v>533.62800000000004</v>
      </c>
      <c r="G8" s="13"/>
    </row>
    <row r="9" spans="1:24" s="5" customFormat="1" ht="24.95" customHeight="1">
      <c r="A9" s="10" t="s">
        <v>9</v>
      </c>
      <c r="B9" s="10">
        <v>20</v>
      </c>
      <c r="C9" s="10">
        <v>1220</v>
      </c>
      <c r="D9" s="10">
        <v>3000</v>
      </c>
      <c r="E9" s="11">
        <v>1</v>
      </c>
      <c r="F9" s="12">
        <f t="shared" si="0"/>
        <v>197.64</v>
      </c>
      <c r="G9" s="13" t="s">
        <v>26</v>
      </c>
    </row>
    <row r="10" spans="1:24" s="5" customFormat="1" ht="25.9" customHeight="1">
      <c r="A10" s="23" t="s">
        <v>9</v>
      </c>
      <c r="B10" s="23">
        <v>22</v>
      </c>
      <c r="C10" s="23">
        <v>1220</v>
      </c>
      <c r="D10" s="17">
        <v>3000</v>
      </c>
      <c r="E10" s="17">
        <v>8</v>
      </c>
      <c r="F10" s="15">
        <f t="shared" si="0"/>
        <v>1739.232</v>
      </c>
      <c r="G10" s="16" t="s">
        <v>30</v>
      </c>
    </row>
    <row r="11" spans="1:24" s="5" customFormat="1" ht="25.9" customHeight="1">
      <c r="A11" s="23" t="s">
        <v>9</v>
      </c>
      <c r="B11" s="23">
        <v>25</v>
      </c>
      <c r="C11" s="23">
        <v>1220</v>
      </c>
      <c r="D11" s="17">
        <v>3000</v>
      </c>
      <c r="E11" s="17">
        <v>5</v>
      </c>
      <c r="F11" s="15">
        <f t="shared" si="0"/>
        <v>1235.2500000000002</v>
      </c>
      <c r="G11" s="16"/>
    </row>
    <row r="12" spans="1:24" s="5" customFormat="1" ht="24.95" customHeight="1">
      <c r="A12" s="10" t="s">
        <v>9</v>
      </c>
      <c r="B12" s="10">
        <v>30</v>
      </c>
      <c r="C12" s="10">
        <v>1220</v>
      </c>
      <c r="D12" s="10">
        <v>3000</v>
      </c>
      <c r="E12" s="11">
        <f>9+4-4-7+3</f>
        <v>5</v>
      </c>
      <c r="F12" s="12">
        <f t="shared" si="0"/>
        <v>1482.3</v>
      </c>
      <c r="G12" s="13"/>
    </row>
    <row r="13" spans="1:24" s="5" customFormat="1" ht="24.95" customHeight="1">
      <c r="A13" s="10" t="s">
        <v>9</v>
      </c>
      <c r="B13" s="10">
        <v>30</v>
      </c>
      <c r="C13" s="10">
        <v>1200</v>
      </c>
      <c r="D13" s="10">
        <v>3000</v>
      </c>
      <c r="E13" s="11">
        <v>2</v>
      </c>
      <c r="F13" s="12">
        <f t="shared" si="0"/>
        <v>583.20000000000005</v>
      </c>
      <c r="G13" s="13"/>
    </row>
    <row r="14" spans="1:24" s="5" customFormat="1" ht="25.9" customHeight="1">
      <c r="A14" s="23" t="s">
        <v>9</v>
      </c>
      <c r="B14" s="23">
        <v>30</v>
      </c>
      <c r="C14" s="23">
        <v>1220</v>
      </c>
      <c r="D14" s="36">
        <v>3020</v>
      </c>
      <c r="E14" s="17">
        <v>1</v>
      </c>
      <c r="F14" s="15">
        <f t="shared" si="0"/>
        <v>298.43639999999999</v>
      </c>
      <c r="G14" s="16"/>
    </row>
    <row r="15" spans="1:24" s="5" customFormat="1" ht="25.9" customHeight="1">
      <c r="A15" s="24" t="s">
        <v>9</v>
      </c>
      <c r="B15" s="24">
        <v>30</v>
      </c>
      <c r="C15" s="24">
        <v>1220</v>
      </c>
      <c r="D15" s="37">
        <v>2900</v>
      </c>
      <c r="E15" s="17">
        <v>1</v>
      </c>
      <c r="F15" s="12">
        <f t="shared" si="0"/>
        <v>286.57799999999997</v>
      </c>
      <c r="G15" s="13"/>
    </row>
    <row r="16" spans="1:24" s="5" customFormat="1" ht="25.9" customHeight="1">
      <c r="A16" s="24" t="s">
        <v>9</v>
      </c>
      <c r="B16" s="24">
        <v>35</v>
      </c>
      <c r="C16" s="24">
        <v>1220</v>
      </c>
      <c r="D16" s="13">
        <v>3000</v>
      </c>
      <c r="E16" s="17">
        <v>1</v>
      </c>
      <c r="F16" s="12">
        <f t="shared" si="0"/>
        <v>345.87</v>
      </c>
      <c r="G16" s="13"/>
    </row>
    <row r="17" spans="1:7" s="5" customFormat="1" ht="25.9" customHeight="1">
      <c r="A17" s="23" t="s">
        <v>9</v>
      </c>
      <c r="B17" s="23">
        <v>40</v>
      </c>
      <c r="C17" s="23">
        <v>1210</v>
      </c>
      <c r="D17" s="17">
        <v>3000</v>
      </c>
      <c r="E17" s="17">
        <f>1+7</f>
        <v>8</v>
      </c>
      <c r="F17" s="15">
        <f t="shared" si="0"/>
        <v>3136.32</v>
      </c>
      <c r="G17" s="16"/>
    </row>
    <row r="18" spans="1:7" s="5" customFormat="1" ht="25.9" customHeight="1">
      <c r="A18" s="23" t="s">
        <v>9</v>
      </c>
      <c r="B18" s="24">
        <v>42</v>
      </c>
      <c r="C18" s="24">
        <v>1200</v>
      </c>
      <c r="D18" s="37">
        <v>2500</v>
      </c>
      <c r="E18" s="24">
        <v>3</v>
      </c>
      <c r="F18" s="25">
        <f t="shared" si="0"/>
        <v>1020.5999999999999</v>
      </c>
      <c r="G18" s="13"/>
    </row>
    <row r="19" spans="1:7" s="5" customFormat="1" ht="25.9" customHeight="1">
      <c r="A19" s="24" t="s">
        <v>9</v>
      </c>
      <c r="B19" s="24">
        <v>45</v>
      </c>
      <c r="C19" s="24">
        <v>1220</v>
      </c>
      <c r="D19" s="13">
        <v>3000</v>
      </c>
      <c r="E19" s="17">
        <f>3+3+4</f>
        <v>10</v>
      </c>
      <c r="F19" s="12">
        <f t="shared" si="0"/>
        <v>4446.8999999999996</v>
      </c>
      <c r="G19" s="13"/>
    </row>
    <row r="20" spans="1:7" s="5" customFormat="1" ht="25.9" customHeight="1">
      <c r="A20" s="24" t="s">
        <v>9</v>
      </c>
      <c r="B20" s="24">
        <v>50</v>
      </c>
      <c r="C20" s="24">
        <v>1220</v>
      </c>
      <c r="D20" s="13">
        <v>3000</v>
      </c>
      <c r="E20" s="17">
        <v>2</v>
      </c>
      <c r="F20" s="12">
        <f t="shared" si="0"/>
        <v>988.20000000000016</v>
      </c>
      <c r="G20" s="13"/>
    </row>
    <row r="21" spans="1:7" s="5" customFormat="1" ht="25.9" customHeight="1">
      <c r="A21" s="23" t="s">
        <v>9</v>
      </c>
      <c r="B21" s="23">
        <v>54</v>
      </c>
      <c r="C21" s="23">
        <v>1220</v>
      </c>
      <c r="D21" s="17">
        <v>3000</v>
      </c>
      <c r="E21" s="17">
        <v>1</v>
      </c>
      <c r="F21" s="15">
        <f t="shared" si="0"/>
        <v>533.62800000000004</v>
      </c>
      <c r="G21" s="16"/>
    </row>
    <row r="22" spans="1:7" s="5" customFormat="1" ht="25.9" customHeight="1">
      <c r="A22" s="23" t="s">
        <v>9</v>
      </c>
      <c r="B22" s="23">
        <v>55</v>
      </c>
      <c r="C22" s="23">
        <v>1220</v>
      </c>
      <c r="D22" s="17">
        <v>2500</v>
      </c>
      <c r="E22" s="17">
        <v>1</v>
      </c>
      <c r="F22" s="15">
        <f t="shared" si="0"/>
        <v>452.92500000000001</v>
      </c>
      <c r="G22" s="16"/>
    </row>
    <row r="23" spans="1:7" s="5" customFormat="1" ht="25.9" customHeight="1">
      <c r="A23" s="23" t="s">
        <v>9</v>
      </c>
      <c r="B23" s="23">
        <v>55</v>
      </c>
      <c r="C23" s="23">
        <v>1220</v>
      </c>
      <c r="D23" s="17">
        <v>3000</v>
      </c>
      <c r="E23" s="17">
        <v>5</v>
      </c>
      <c r="F23" s="15">
        <f t="shared" si="0"/>
        <v>2717.55</v>
      </c>
      <c r="G23" s="16"/>
    </row>
    <row r="24" spans="1:7" s="5" customFormat="1" ht="25.9" customHeight="1">
      <c r="A24" s="24" t="s">
        <v>9</v>
      </c>
      <c r="B24" s="24">
        <v>60</v>
      </c>
      <c r="C24" s="24">
        <v>1220</v>
      </c>
      <c r="D24" s="13">
        <v>3000</v>
      </c>
      <c r="E24" s="17">
        <v>3</v>
      </c>
      <c r="F24" s="12">
        <f t="shared" si="0"/>
        <v>1778.7599999999998</v>
      </c>
      <c r="G24" s="13" t="s">
        <v>30</v>
      </c>
    </row>
    <row r="25" spans="1:7" s="5" customFormat="1" ht="25.9" customHeight="1">
      <c r="A25" s="24" t="s">
        <v>9</v>
      </c>
      <c r="B25" s="24">
        <v>65</v>
      </c>
      <c r="C25" s="24">
        <v>1220</v>
      </c>
      <c r="D25" s="37">
        <v>2900</v>
      </c>
      <c r="E25" s="17">
        <v>1</v>
      </c>
      <c r="F25" s="12">
        <f t="shared" si="0"/>
        <v>620.91899999999998</v>
      </c>
      <c r="G25" s="13"/>
    </row>
    <row r="26" spans="1:7" s="5" customFormat="1" ht="25.9" customHeight="1">
      <c r="A26" s="24" t="s">
        <v>9</v>
      </c>
      <c r="B26" s="24">
        <v>75</v>
      </c>
      <c r="C26" s="24">
        <v>1220</v>
      </c>
      <c r="D26" s="13">
        <v>3000</v>
      </c>
      <c r="E26" s="17">
        <f>1+2</f>
        <v>3</v>
      </c>
      <c r="F26" s="12">
        <f t="shared" si="0"/>
        <v>2223.4499999999998</v>
      </c>
      <c r="G26" s="13"/>
    </row>
    <row r="27" spans="1:7" s="5" customFormat="1" ht="25.9" customHeight="1">
      <c r="A27" s="24" t="s">
        <v>9</v>
      </c>
      <c r="B27" s="24">
        <v>80</v>
      </c>
      <c r="C27" s="24">
        <v>1220</v>
      </c>
      <c r="D27" s="37">
        <v>2880</v>
      </c>
      <c r="E27" s="17">
        <v>1</v>
      </c>
      <c r="F27" s="12">
        <f t="shared" si="0"/>
        <v>758.93759999999997</v>
      </c>
      <c r="G27" s="13"/>
    </row>
    <row r="28" spans="1:7" s="5" customFormat="1" ht="25.9" customHeight="1">
      <c r="A28" s="24" t="s">
        <v>9</v>
      </c>
      <c r="B28" s="24">
        <v>80</v>
      </c>
      <c r="C28" s="24">
        <v>1220</v>
      </c>
      <c r="D28" s="13">
        <v>3000</v>
      </c>
      <c r="E28" s="17">
        <v>1</v>
      </c>
      <c r="F28" s="12">
        <f t="shared" si="0"/>
        <v>790.56</v>
      </c>
      <c r="G28" s="13"/>
    </row>
    <row r="29" spans="1:7" s="5" customFormat="1" ht="25.9" customHeight="1">
      <c r="A29" s="24" t="s">
        <v>9</v>
      </c>
      <c r="B29" s="24">
        <v>85</v>
      </c>
      <c r="C29" s="24">
        <v>1220</v>
      </c>
      <c r="D29" s="13">
        <v>3000</v>
      </c>
      <c r="E29" s="17">
        <v>2</v>
      </c>
      <c r="F29" s="12">
        <f t="shared" si="0"/>
        <v>1679.94</v>
      </c>
      <c r="G29" s="13"/>
    </row>
    <row r="30" spans="1:7" s="5" customFormat="1" ht="25.9" customHeight="1">
      <c r="A30" s="23" t="s">
        <v>9</v>
      </c>
      <c r="B30" s="23">
        <v>90</v>
      </c>
      <c r="C30" s="23">
        <v>1220</v>
      </c>
      <c r="D30" s="17">
        <v>3000</v>
      </c>
      <c r="E30" s="17">
        <f>2-1+1</f>
        <v>2</v>
      </c>
      <c r="F30" s="15">
        <f t="shared" si="0"/>
        <v>1778.76</v>
      </c>
      <c r="G30" s="16"/>
    </row>
    <row r="31" spans="1:7" s="5" customFormat="1" ht="25.9" customHeight="1">
      <c r="A31" s="24" t="s">
        <v>9</v>
      </c>
      <c r="B31" s="24">
        <v>95</v>
      </c>
      <c r="C31" s="24">
        <v>1220</v>
      </c>
      <c r="D31" s="13">
        <v>3000</v>
      </c>
      <c r="E31" s="17">
        <v>2</v>
      </c>
      <c r="F31" s="12">
        <f t="shared" si="0"/>
        <v>1877.5800000000002</v>
      </c>
      <c r="G31" s="13"/>
    </row>
    <row r="32" spans="1:7" s="5" customFormat="1" ht="25.9" customHeight="1">
      <c r="A32" s="24" t="s">
        <v>9</v>
      </c>
      <c r="B32" s="24">
        <v>100</v>
      </c>
      <c r="C32" s="24">
        <v>1220</v>
      </c>
      <c r="D32" s="13">
        <v>3000</v>
      </c>
      <c r="E32" s="17">
        <v>1</v>
      </c>
      <c r="F32" s="12">
        <f t="shared" si="0"/>
        <v>988.20000000000016</v>
      </c>
      <c r="G32" s="13"/>
    </row>
    <row r="33" spans="1:7" s="5" customFormat="1" ht="25.9" customHeight="1">
      <c r="A33" s="24" t="s">
        <v>9</v>
      </c>
      <c r="B33" s="24">
        <v>110</v>
      </c>
      <c r="C33" s="24">
        <v>1220</v>
      </c>
      <c r="D33" s="13">
        <v>3000</v>
      </c>
      <c r="E33" s="17">
        <v>1</v>
      </c>
      <c r="F33" s="12">
        <f t="shared" si="0"/>
        <v>1087.02</v>
      </c>
      <c r="G33" s="13"/>
    </row>
    <row r="34" spans="1:7" s="5" customFormat="1" ht="25.9" customHeight="1">
      <c r="A34" s="24" t="s">
        <v>9</v>
      </c>
      <c r="B34" s="24">
        <v>110</v>
      </c>
      <c r="C34" s="24">
        <v>1220</v>
      </c>
      <c r="D34" s="13">
        <v>2470</v>
      </c>
      <c r="E34" s="17">
        <v>1</v>
      </c>
      <c r="F34" s="12">
        <f t="shared" si="0"/>
        <v>894.97979999999995</v>
      </c>
      <c r="G34" s="13"/>
    </row>
    <row r="35" spans="1:7" s="5" customFormat="1" ht="25.9" customHeight="1">
      <c r="A35" s="24" t="s">
        <v>9</v>
      </c>
      <c r="B35" s="24">
        <v>120</v>
      </c>
      <c r="C35" s="24">
        <v>1220</v>
      </c>
      <c r="D35" s="13">
        <v>3000</v>
      </c>
      <c r="E35" s="17">
        <v>3</v>
      </c>
      <c r="F35" s="12">
        <f t="shared" si="0"/>
        <v>3557.5199999999995</v>
      </c>
      <c r="G35" s="13"/>
    </row>
    <row r="36" spans="1:7" s="5" customFormat="1" ht="25.9" customHeight="1">
      <c r="A36" s="23" t="s">
        <v>9</v>
      </c>
      <c r="B36" s="23">
        <v>155</v>
      </c>
      <c r="C36" s="23">
        <v>1100</v>
      </c>
      <c r="D36" s="17">
        <v>2100</v>
      </c>
      <c r="E36" s="17">
        <v>1</v>
      </c>
      <c r="F36" s="15">
        <f t="shared" si="0"/>
        <v>966.73500000000013</v>
      </c>
      <c r="G36" s="16"/>
    </row>
  </sheetData>
  <autoFilter ref="A3:G36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IV43"/>
  <sheetViews>
    <sheetView workbookViewId="0">
      <pane ySplit="3" topLeftCell="A4" activePane="bottomLeft" state="frozen"/>
      <selection pane="bottomLeft" activeCell="I22" sqref="I22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38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5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14</v>
      </c>
      <c r="C13" s="24">
        <v>1000</v>
      </c>
      <c r="D13" s="13">
        <v>2500</v>
      </c>
      <c r="E13" s="17">
        <v>6</v>
      </c>
      <c r="F13" s="15">
        <f t="shared" si="0"/>
        <v>567</v>
      </c>
      <c r="G13" s="13"/>
    </row>
    <row r="14" spans="1:24" s="5" customFormat="1" ht="25.9" customHeight="1">
      <c r="A14" s="24">
        <v>5052</v>
      </c>
      <c r="B14" s="24">
        <v>20</v>
      </c>
      <c r="C14" s="24">
        <v>450</v>
      </c>
      <c r="D14" s="13">
        <v>450</v>
      </c>
      <c r="E14" s="17">
        <v>34</v>
      </c>
      <c r="F14" s="15">
        <f t="shared" si="0"/>
        <v>371.79</v>
      </c>
      <c r="G14" s="13"/>
    </row>
    <row r="15" spans="1:24" s="5" customFormat="1" ht="25.9" customHeight="1">
      <c r="A15" s="24">
        <v>5083</v>
      </c>
      <c r="B15" s="24">
        <v>42</v>
      </c>
      <c r="C15" s="24">
        <v>780</v>
      </c>
      <c r="D15" s="13">
        <v>780</v>
      </c>
      <c r="E15" s="17">
        <v>5</v>
      </c>
      <c r="F15" s="15">
        <f t="shared" si="0"/>
        <v>344.96280000000002</v>
      </c>
      <c r="G15" s="13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28"/>
      <c r="B17" s="28"/>
      <c r="C17" s="28"/>
      <c r="D17" s="29"/>
      <c r="E17" s="31"/>
      <c r="F17" s="32"/>
      <c r="G17" s="29"/>
    </row>
    <row r="18" spans="1:7" s="5" customFormat="1" ht="25.9" customHeight="1">
      <c r="A18" s="33"/>
      <c r="B18" s="33"/>
      <c r="C18" s="33"/>
      <c r="D18" s="31"/>
      <c r="E18" s="31"/>
      <c r="F18" s="34"/>
      <c r="G18" s="35"/>
    </row>
    <row r="19" spans="1:7" s="5" customFormat="1" ht="25.9" customHeight="1">
      <c r="A19" s="33"/>
      <c r="B19" s="28"/>
      <c r="C19" s="28"/>
      <c r="D19" s="29"/>
      <c r="E19" s="28"/>
      <c r="F19" s="30"/>
      <c r="G19" s="29"/>
    </row>
    <row r="20" spans="1:7" s="5" customFormat="1" ht="25.9" customHeight="1">
      <c r="A20" s="28"/>
      <c r="B20" s="28"/>
      <c r="C20" s="28"/>
      <c r="D20" s="29"/>
      <c r="E20" s="31"/>
      <c r="F20" s="32"/>
      <c r="G20" s="29"/>
    </row>
    <row r="21" spans="1:7" s="5" customFormat="1" ht="25.9" customHeight="1">
      <c r="A21" s="33"/>
      <c r="B21" s="33"/>
      <c r="C21" s="33"/>
      <c r="D21" s="31"/>
      <c r="E21" s="31"/>
      <c r="F21" s="34"/>
      <c r="G21" s="35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28"/>
      <c r="B28" s="28"/>
      <c r="C28" s="28"/>
      <c r="D28" s="29"/>
      <c r="E28" s="31"/>
      <c r="F28" s="32"/>
      <c r="G28" s="29"/>
    </row>
    <row r="29" spans="1:7" s="5" customFormat="1" ht="25.9" customHeight="1">
      <c r="A29" s="33"/>
      <c r="B29" s="33"/>
      <c r="C29" s="33"/>
      <c r="D29" s="31"/>
      <c r="E29" s="31"/>
      <c r="F29" s="34"/>
      <c r="G29" s="35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28"/>
      <c r="B34" s="28"/>
      <c r="C34" s="28"/>
      <c r="D34" s="29"/>
      <c r="E34" s="31"/>
      <c r="F34" s="32"/>
      <c r="G34" s="29"/>
    </row>
    <row r="35" spans="1:7" s="5" customFormat="1" ht="25.9" customHeight="1">
      <c r="A35" s="33"/>
      <c r="B35" s="33"/>
      <c r="C35" s="33"/>
      <c r="D35" s="31"/>
      <c r="E35" s="31"/>
      <c r="F35" s="34"/>
      <c r="G35" s="35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 t="s">
        <v>19</v>
      </c>
      <c r="B43" s="28"/>
      <c r="C43" s="28"/>
      <c r="D43" s="29"/>
      <c r="E43" s="28"/>
      <c r="F43" s="30">
        <f>SUM(F4:F42)</f>
        <v>8300.6046000000006</v>
      </c>
      <c r="G43" s="29"/>
    </row>
  </sheetData>
  <autoFilter ref="A3:G35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IV33"/>
  <sheetViews>
    <sheetView workbookViewId="0">
      <pane ySplit="3" topLeftCell="A24" activePane="bottomLeft" state="frozen"/>
      <selection pane="bottomLeft" activeCell="E30" sqref="E30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12.75" style="4" customWidth="1"/>
    <col min="8" max="22" width="8.875" style="5" customWidth="1"/>
    <col min="23" max="256" width="8.875" style="1" customWidth="1"/>
  </cols>
  <sheetData>
    <row r="1" spans="1:24" ht="29.25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39</v>
      </c>
      <c r="B2" s="52"/>
      <c r="C2" s="52"/>
      <c r="D2" s="52"/>
      <c r="E2" s="52"/>
      <c r="F2" s="52"/>
      <c r="G2" s="52"/>
    </row>
    <row r="3" spans="1:24" s="5" customFormat="1" ht="31.5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1.6" customHeight="1">
      <c r="A4" s="10" t="s">
        <v>9</v>
      </c>
      <c r="B4" s="10">
        <v>10</v>
      </c>
      <c r="C4" s="10">
        <v>1220</v>
      </c>
      <c r="D4" s="10">
        <v>3000</v>
      </c>
      <c r="E4" s="11">
        <v>4</v>
      </c>
      <c r="F4" s="12">
        <f t="shared" ref="F4:F33" si="0">B4*C4*D4*2.7/1000000*E4</f>
        <v>395.28</v>
      </c>
      <c r="G4" s="9"/>
      <c r="W4" s="1"/>
      <c r="X4" s="1"/>
    </row>
    <row r="5" spans="1:24" s="5" customFormat="1" ht="21.6" customHeight="1">
      <c r="A5" s="10" t="s">
        <v>9</v>
      </c>
      <c r="B5" s="10">
        <v>12</v>
      </c>
      <c r="C5" s="10">
        <v>1220</v>
      </c>
      <c r="D5" s="10">
        <v>2570</v>
      </c>
      <c r="E5" s="11">
        <v>1</v>
      </c>
      <c r="F5" s="12">
        <f t="shared" si="0"/>
        <v>101.58696</v>
      </c>
      <c r="G5" s="9"/>
      <c r="W5" s="1"/>
      <c r="X5" s="1"/>
    </row>
    <row r="6" spans="1:24" s="5" customFormat="1" ht="21.6" customHeight="1">
      <c r="A6" s="10" t="s">
        <v>9</v>
      </c>
      <c r="B6" s="10">
        <v>14</v>
      </c>
      <c r="C6" s="10">
        <v>1220</v>
      </c>
      <c r="D6" s="10">
        <v>3000</v>
      </c>
      <c r="E6" s="11">
        <v>14</v>
      </c>
      <c r="F6" s="12">
        <f t="shared" si="0"/>
        <v>1936.8720000000003</v>
      </c>
      <c r="G6" s="9"/>
      <c r="W6" s="1"/>
      <c r="X6" s="1"/>
    </row>
    <row r="7" spans="1:24" s="5" customFormat="1" ht="21.6" customHeight="1">
      <c r="A7" s="10" t="s">
        <v>9</v>
      </c>
      <c r="B7" s="10">
        <v>14</v>
      </c>
      <c r="C7" s="10">
        <v>1220</v>
      </c>
      <c r="D7" s="10">
        <v>2500</v>
      </c>
      <c r="E7" s="11">
        <v>1</v>
      </c>
      <c r="F7" s="12">
        <f t="shared" si="0"/>
        <v>115.29000000000002</v>
      </c>
      <c r="G7" s="9"/>
      <c r="W7" s="1"/>
      <c r="X7" s="1"/>
    </row>
    <row r="8" spans="1:24" s="5" customFormat="1" ht="21.6" customHeight="1">
      <c r="A8" s="10" t="s">
        <v>9</v>
      </c>
      <c r="B8" s="10">
        <v>16</v>
      </c>
      <c r="C8" s="10">
        <v>1220</v>
      </c>
      <c r="D8" s="10">
        <v>3000</v>
      </c>
      <c r="E8" s="11">
        <v>10</v>
      </c>
      <c r="F8" s="12">
        <f t="shared" si="0"/>
        <v>1581.12</v>
      </c>
      <c r="G8" s="13"/>
    </row>
    <row r="9" spans="1:24" s="5" customFormat="1" ht="21.6" customHeight="1">
      <c r="A9" s="10" t="s">
        <v>9</v>
      </c>
      <c r="B9" s="10">
        <v>18</v>
      </c>
      <c r="C9" s="10">
        <v>1220</v>
      </c>
      <c r="D9" s="10">
        <v>3000</v>
      </c>
      <c r="E9" s="11">
        <f>12-4</f>
        <v>8</v>
      </c>
      <c r="F9" s="12">
        <f t="shared" si="0"/>
        <v>1423.008</v>
      </c>
      <c r="G9" s="13"/>
    </row>
    <row r="10" spans="1:24" s="5" customFormat="1" ht="21.6" customHeight="1">
      <c r="A10" s="10" t="s">
        <v>9</v>
      </c>
      <c r="B10" s="10">
        <v>18</v>
      </c>
      <c r="C10" s="10">
        <v>1220</v>
      </c>
      <c r="D10" s="14">
        <v>2550</v>
      </c>
      <c r="E10" s="11">
        <v>1</v>
      </c>
      <c r="F10" s="12">
        <f t="shared" si="0"/>
        <v>151.19460000000001</v>
      </c>
      <c r="G10" s="13"/>
    </row>
    <row r="11" spans="1:24" s="5" customFormat="1" ht="21.6" customHeight="1">
      <c r="A11" s="10" t="s">
        <v>9</v>
      </c>
      <c r="B11" s="10">
        <v>18</v>
      </c>
      <c r="C11" s="10">
        <v>1200</v>
      </c>
      <c r="D11" s="10">
        <v>3000</v>
      </c>
      <c r="E11" s="11">
        <v>1</v>
      </c>
      <c r="F11" s="12">
        <f t="shared" si="0"/>
        <v>174.96</v>
      </c>
      <c r="G11" s="13"/>
    </row>
    <row r="12" spans="1:24" s="5" customFormat="1" ht="21.6" customHeight="1">
      <c r="A12" s="10" t="s">
        <v>9</v>
      </c>
      <c r="B12" s="10">
        <v>20</v>
      </c>
      <c r="C12" s="10">
        <v>1220</v>
      </c>
      <c r="D12" s="10">
        <v>3000</v>
      </c>
      <c r="E12" s="11">
        <v>2</v>
      </c>
      <c r="F12" s="12">
        <f t="shared" si="0"/>
        <v>395.28</v>
      </c>
      <c r="G12" s="13" t="s">
        <v>34</v>
      </c>
    </row>
    <row r="13" spans="1:24" s="5" customFormat="1" ht="21.6" customHeight="1">
      <c r="A13" s="10" t="s">
        <v>9</v>
      </c>
      <c r="B13" s="10">
        <v>20</v>
      </c>
      <c r="C13" s="10">
        <v>1220</v>
      </c>
      <c r="D13" s="14">
        <v>2290</v>
      </c>
      <c r="E13" s="11">
        <v>1</v>
      </c>
      <c r="F13" s="12">
        <f t="shared" si="0"/>
        <v>150.86519999999999</v>
      </c>
      <c r="G13" s="13"/>
    </row>
    <row r="14" spans="1:24" s="5" customFormat="1" ht="21.6" customHeight="1">
      <c r="A14" s="10" t="s">
        <v>9</v>
      </c>
      <c r="B14" s="10">
        <v>30</v>
      </c>
      <c r="C14" s="10">
        <v>1220</v>
      </c>
      <c r="D14" s="10">
        <v>3000</v>
      </c>
      <c r="E14" s="11">
        <v>12</v>
      </c>
      <c r="F14" s="12">
        <f t="shared" si="0"/>
        <v>3557.5199999999995</v>
      </c>
      <c r="G14" s="13"/>
    </row>
    <row r="15" spans="1:24" s="5" customFormat="1" ht="21.6" customHeight="1">
      <c r="A15" s="10" t="s">
        <v>9</v>
      </c>
      <c r="B15" s="10">
        <v>30</v>
      </c>
      <c r="C15" s="10">
        <v>1200</v>
      </c>
      <c r="D15" s="10">
        <v>3000</v>
      </c>
      <c r="E15" s="11">
        <v>2</v>
      </c>
      <c r="F15" s="12">
        <f t="shared" si="0"/>
        <v>583.20000000000005</v>
      </c>
      <c r="G15" s="13"/>
    </row>
    <row r="16" spans="1:24" s="5" customFormat="1" ht="21.6" customHeight="1">
      <c r="A16" s="10" t="s">
        <v>9</v>
      </c>
      <c r="B16" s="10">
        <v>35</v>
      </c>
      <c r="C16" s="10">
        <v>1220</v>
      </c>
      <c r="D16" s="10">
        <v>3000</v>
      </c>
      <c r="E16" s="11">
        <v>5</v>
      </c>
      <c r="F16" s="12">
        <f t="shared" si="0"/>
        <v>1729.35</v>
      </c>
      <c r="G16" s="13"/>
    </row>
    <row r="17" spans="1:24" s="5" customFormat="1" ht="21.6" customHeight="1">
      <c r="A17" s="10" t="s">
        <v>9</v>
      </c>
      <c r="B17" s="10">
        <v>40</v>
      </c>
      <c r="C17" s="10">
        <v>1220</v>
      </c>
      <c r="D17" s="10">
        <v>3000</v>
      </c>
      <c r="E17" s="11">
        <f>17-6</f>
        <v>11</v>
      </c>
      <c r="F17" s="12">
        <f t="shared" si="0"/>
        <v>4348.08</v>
      </c>
      <c r="G17" s="13"/>
    </row>
    <row r="18" spans="1:24" s="5" customFormat="1" ht="21.6" customHeight="1">
      <c r="A18" s="10" t="s">
        <v>9</v>
      </c>
      <c r="B18" s="10">
        <v>45</v>
      </c>
      <c r="C18" s="10">
        <v>1220</v>
      </c>
      <c r="D18" s="10">
        <v>3000</v>
      </c>
      <c r="E18" s="11">
        <f>9-3</f>
        <v>6</v>
      </c>
      <c r="F18" s="12">
        <f t="shared" si="0"/>
        <v>2668.14</v>
      </c>
      <c r="G18" s="13"/>
    </row>
    <row r="19" spans="1:24" s="5" customFormat="1" ht="21.6" customHeight="1">
      <c r="A19" s="10" t="s">
        <v>9</v>
      </c>
      <c r="B19" s="10">
        <v>50</v>
      </c>
      <c r="C19" s="10">
        <v>1220</v>
      </c>
      <c r="D19" s="10">
        <v>3000</v>
      </c>
      <c r="E19" s="11">
        <f>21-4-5</f>
        <v>12</v>
      </c>
      <c r="F19" s="12">
        <f t="shared" si="0"/>
        <v>5929.2000000000007</v>
      </c>
      <c r="G19" s="13"/>
    </row>
    <row r="20" spans="1:24" s="5" customFormat="1" ht="21.6" customHeight="1">
      <c r="A20" s="10" t="s">
        <v>9</v>
      </c>
      <c r="B20" s="10">
        <v>55</v>
      </c>
      <c r="C20" s="10">
        <v>1220</v>
      </c>
      <c r="D20" s="10">
        <v>3000</v>
      </c>
      <c r="E20" s="11">
        <f>10-3</f>
        <v>7</v>
      </c>
      <c r="F20" s="12">
        <f t="shared" si="0"/>
        <v>3804.5699999999997</v>
      </c>
      <c r="G20" s="13"/>
    </row>
    <row r="21" spans="1:24" s="5" customFormat="1" ht="21.6" customHeight="1">
      <c r="A21" s="10" t="s">
        <v>9</v>
      </c>
      <c r="B21" s="10">
        <v>60</v>
      </c>
      <c r="C21" s="10">
        <v>1220</v>
      </c>
      <c r="D21" s="10">
        <v>3000</v>
      </c>
      <c r="E21" s="11">
        <v>1</v>
      </c>
      <c r="F21" s="15">
        <f t="shared" si="0"/>
        <v>592.91999999999996</v>
      </c>
      <c r="G21" s="16"/>
    </row>
    <row r="22" spans="1:24" s="5" customFormat="1" ht="21.6" customHeight="1">
      <c r="A22" s="10" t="s">
        <v>9</v>
      </c>
      <c r="B22" s="10">
        <v>75</v>
      </c>
      <c r="C22" s="10">
        <v>1220</v>
      </c>
      <c r="D22" s="14">
        <v>2870</v>
      </c>
      <c r="E22" s="11">
        <v>1</v>
      </c>
      <c r="F22" s="15">
        <f t="shared" si="0"/>
        <v>709.0335</v>
      </c>
      <c r="G22" s="16"/>
    </row>
    <row r="23" spans="1:24" s="5" customFormat="1" ht="21.6" customHeight="1">
      <c r="A23" s="10" t="s">
        <v>9</v>
      </c>
      <c r="B23" s="10">
        <v>85</v>
      </c>
      <c r="C23" s="10">
        <v>1220</v>
      </c>
      <c r="D23" s="10">
        <v>3000</v>
      </c>
      <c r="E23" s="11">
        <f>5-1</f>
        <v>4</v>
      </c>
      <c r="F23" s="15">
        <f t="shared" si="0"/>
        <v>3359.88</v>
      </c>
      <c r="G23" s="17"/>
    </row>
    <row r="24" spans="1:24" s="5" customFormat="1" ht="21.6" customHeight="1">
      <c r="A24" s="10" t="s">
        <v>9</v>
      </c>
      <c r="B24" s="10">
        <v>85</v>
      </c>
      <c r="C24" s="10">
        <v>1220</v>
      </c>
      <c r="D24" s="14">
        <v>2950</v>
      </c>
      <c r="E24" s="11">
        <v>1</v>
      </c>
      <c r="F24" s="15">
        <f t="shared" si="0"/>
        <v>825.97050000000002</v>
      </c>
      <c r="G24" s="17"/>
    </row>
    <row r="25" spans="1:24" s="5" customFormat="1" ht="21.6" customHeight="1">
      <c r="A25" s="10" t="s">
        <v>9</v>
      </c>
      <c r="B25" s="10">
        <v>95</v>
      </c>
      <c r="C25" s="10">
        <v>1220</v>
      </c>
      <c r="D25" s="10">
        <v>3000</v>
      </c>
      <c r="E25" s="11">
        <v>1</v>
      </c>
      <c r="F25" s="15">
        <f t="shared" si="0"/>
        <v>938.79000000000008</v>
      </c>
      <c r="G25" s="17"/>
    </row>
    <row r="26" spans="1:24" s="5" customFormat="1" ht="21.6" customHeight="1">
      <c r="A26" s="10" t="s">
        <v>9</v>
      </c>
      <c r="B26" s="10">
        <v>95</v>
      </c>
      <c r="C26" s="10">
        <v>1200</v>
      </c>
      <c r="D26" s="10">
        <v>3000</v>
      </c>
      <c r="E26" s="11">
        <v>1</v>
      </c>
      <c r="F26" s="15">
        <f t="shared" si="0"/>
        <v>923.40000000000009</v>
      </c>
      <c r="G26" s="17"/>
    </row>
    <row r="27" spans="1:24" s="5" customFormat="1" ht="21.6" customHeight="1">
      <c r="A27" s="18" t="s">
        <v>13</v>
      </c>
      <c r="B27" s="18">
        <v>10</v>
      </c>
      <c r="C27" s="18">
        <v>1220</v>
      </c>
      <c r="D27" s="22">
        <v>2600</v>
      </c>
      <c r="E27" s="19">
        <v>2</v>
      </c>
      <c r="F27" s="20">
        <f t="shared" si="0"/>
        <v>171.28800000000001</v>
      </c>
      <c r="G27" s="21" t="s">
        <v>12</v>
      </c>
      <c r="W27" s="1"/>
      <c r="X27" s="1"/>
    </row>
    <row r="28" spans="1:24" s="5" customFormat="1" ht="21.6" customHeight="1">
      <c r="A28" s="39" t="s">
        <v>17</v>
      </c>
      <c r="B28" s="39">
        <v>10</v>
      </c>
      <c r="C28" s="39">
        <v>1210</v>
      </c>
      <c r="D28" s="40">
        <v>2000</v>
      </c>
      <c r="E28" s="40">
        <v>3</v>
      </c>
      <c r="F28" s="41">
        <f t="shared" si="0"/>
        <v>196.02</v>
      </c>
      <c r="G28" s="40" t="s">
        <v>18</v>
      </c>
    </row>
    <row r="29" spans="1:24" s="5" customFormat="1" ht="21.6" customHeight="1">
      <c r="A29" s="39" t="s">
        <v>17</v>
      </c>
      <c r="B29" s="39">
        <v>10</v>
      </c>
      <c r="C29" s="39">
        <v>1210</v>
      </c>
      <c r="D29" s="40">
        <v>1800</v>
      </c>
      <c r="E29" s="40">
        <v>1</v>
      </c>
      <c r="F29" s="41">
        <f t="shared" si="0"/>
        <v>58.806000000000004</v>
      </c>
      <c r="G29" s="40" t="s">
        <v>18</v>
      </c>
    </row>
    <row r="30" spans="1:24" s="5" customFormat="1" ht="21.6" customHeight="1">
      <c r="A30" s="39" t="s">
        <v>17</v>
      </c>
      <c r="B30" s="39">
        <v>20</v>
      </c>
      <c r="C30" s="39">
        <v>1210</v>
      </c>
      <c r="D30" s="40">
        <v>2550</v>
      </c>
      <c r="E30" s="40">
        <v>2</v>
      </c>
      <c r="F30" s="41">
        <f t="shared" si="0"/>
        <v>333.23399999999998</v>
      </c>
      <c r="G30" s="40" t="s">
        <v>18</v>
      </c>
    </row>
    <row r="31" spans="1:24" s="5" customFormat="1" ht="21.6" customHeight="1">
      <c r="A31" s="39" t="s">
        <v>17</v>
      </c>
      <c r="B31" s="39">
        <v>20</v>
      </c>
      <c r="C31" s="39">
        <v>1210</v>
      </c>
      <c r="D31" s="40">
        <v>2650</v>
      </c>
      <c r="E31" s="40">
        <v>2</v>
      </c>
      <c r="F31" s="41">
        <f t="shared" si="0"/>
        <v>346.30200000000002</v>
      </c>
      <c r="G31" s="40" t="s">
        <v>18</v>
      </c>
    </row>
    <row r="32" spans="1:24" s="5" customFormat="1" ht="21.6" customHeight="1">
      <c r="A32" s="39" t="s">
        <v>17</v>
      </c>
      <c r="B32" s="39">
        <v>30</v>
      </c>
      <c r="C32" s="39">
        <v>1210</v>
      </c>
      <c r="D32" s="40">
        <v>2970</v>
      </c>
      <c r="E32" s="40">
        <v>2</v>
      </c>
      <c r="F32" s="41">
        <f t="shared" si="0"/>
        <v>582.17939999999999</v>
      </c>
      <c r="G32" s="40" t="s">
        <v>18</v>
      </c>
    </row>
    <row r="33" spans="1:7" s="5" customFormat="1" ht="21.6" customHeight="1">
      <c r="A33" s="39" t="s">
        <v>17</v>
      </c>
      <c r="B33" s="39">
        <v>30</v>
      </c>
      <c r="C33" s="39">
        <v>1190</v>
      </c>
      <c r="D33" s="40">
        <v>2970</v>
      </c>
      <c r="E33" s="40">
        <v>2</v>
      </c>
      <c r="F33" s="41">
        <f t="shared" si="0"/>
        <v>572.5566</v>
      </c>
      <c r="G33" s="40" t="s">
        <v>18</v>
      </c>
    </row>
  </sheetData>
  <autoFilter ref="A3:G33">
    <filterColumn colId="0"/>
  </autoFilter>
  <mergeCells count="2">
    <mergeCell ref="A1:G1"/>
    <mergeCell ref="A2:G2"/>
  </mergeCells>
  <phoneticPr fontId="19" type="noConversion"/>
  <printOptions horizontalCentered="1"/>
  <pageMargins left="0.31458333333333299" right="0.31458333333333299" top="0.35416666666666702" bottom="0.35416666666666702" header="0.31458333333333299" footer="0.31458333333333299"/>
</worksheet>
</file>

<file path=xl/worksheets/sheet44.xml><?xml version="1.0" encoding="utf-8"?>
<worksheet xmlns="http://schemas.openxmlformats.org/spreadsheetml/2006/main" xmlns:r="http://schemas.openxmlformats.org/officeDocument/2006/relationships">
  <dimension ref="A1:IV33"/>
  <sheetViews>
    <sheetView workbookViewId="0">
      <pane ySplit="3" topLeftCell="A14" activePane="bottomLeft" state="frozen"/>
      <selection pane="bottomLeft" activeCell="E30" sqref="E30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39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33" si="0">B4*C4*D4*2.7/1000000*E4</f>
        <v>98.82</v>
      </c>
      <c r="G4" s="13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2500</v>
      </c>
      <c r="E5" s="17">
        <v>2</v>
      </c>
      <c r="F5" s="12">
        <f t="shared" si="0"/>
        <v>164.7</v>
      </c>
      <c r="G5" s="13"/>
    </row>
    <row r="6" spans="1:24" s="5" customFormat="1" ht="25.9" customHeight="1">
      <c r="A6" s="24" t="s">
        <v>9</v>
      </c>
      <c r="B6" s="24">
        <v>10</v>
      </c>
      <c r="C6" s="24">
        <v>1220</v>
      </c>
      <c r="D6" s="13">
        <v>2980</v>
      </c>
      <c r="E6" s="17">
        <v>1</v>
      </c>
      <c r="F6" s="12">
        <f t="shared" si="0"/>
        <v>98.161199999999994</v>
      </c>
      <c r="G6" s="13"/>
    </row>
    <row r="7" spans="1:24" s="5" customFormat="1" ht="25.9" customHeight="1">
      <c r="A7" s="23" t="s">
        <v>9</v>
      </c>
      <c r="B7" s="23">
        <v>10</v>
      </c>
      <c r="C7" s="23">
        <v>1010</v>
      </c>
      <c r="D7" s="17">
        <v>3000</v>
      </c>
      <c r="E7" s="17">
        <v>6</v>
      </c>
      <c r="F7" s="15">
        <f t="shared" si="0"/>
        <v>490.86</v>
      </c>
      <c r="G7" s="16"/>
    </row>
    <row r="8" spans="1:24" s="5" customFormat="1" ht="25.9" customHeight="1">
      <c r="A8" s="24" t="s">
        <v>9</v>
      </c>
      <c r="B8" s="24">
        <v>18</v>
      </c>
      <c r="C8" s="24">
        <v>1220</v>
      </c>
      <c r="D8" s="13">
        <v>3000</v>
      </c>
      <c r="E8" s="17">
        <f>3+8-8</f>
        <v>3</v>
      </c>
      <c r="F8" s="12">
        <f t="shared" si="0"/>
        <v>533.62800000000004</v>
      </c>
      <c r="G8" s="13"/>
    </row>
    <row r="9" spans="1:24" s="5" customFormat="1" ht="24.95" customHeight="1">
      <c r="A9" s="10" t="s">
        <v>9</v>
      </c>
      <c r="B9" s="10">
        <v>20</v>
      </c>
      <c r="C9" s="10">
        <v>1220</v>
      </c>
      <c r="D9" s="10">
        <v>3000</v>
      </c>
      <c r="E9" s="11">
        <v>1</v>
      </c>
      <c r="F9" s="12">
        <f t="shared" si="0"/>
        <v>197.64</v>
      </c>
      <c r="G9" s="13" t="s">
        <v>26</v>
      </c>
    </row>
    <row r="10" spans="1:24" s="5" customFormat="1" ht="25.9" customHeight="1">
      <c r="A10" s="23" t="s">
        <v>9</v>
      </c>
      <c r="B10" s="23">
        <v>22</v>
      </c>
      <c r="C10" s="23">
        <v>1220</v>
      </c>
      <c r="D10" s="17">
        <v>3000</v>
      </c>
      <c r="E10" s="17">
        <v>8</v>
      </c>
      <c r="F10" s="15">
        <f t="shared" si="0"/>
        <v>1739.232</v>
      </c>
      <c r="G10" s="16" t="s">
        <v>30</v>
      </c>
    </row>
    <row r="11" spans="1:24" s="5" customFormat="1" ht="25.9" customHeight="1">
      <c r="A11" s="23" t="s">
        <v>9</v>
      </c>
      <c r="B11" s="23">
        <v>25</v>
      </c>
      <c r="C11" s="23">
        <v>1220</v>
      </c>
      <c r="D11" s="17">
        <v>3000</v>
      </c>
      <c r="E11" s="17">
        <v>5</v>
      </c>
      <c r="F11" s="15">
        <f t="shared" si="0"/>
        <v>1235.2500000000002</v>
      </c>
      <c r="G11" s="16"/>
    </row>
    <row r="12" spans="1:24" s="5" customFormat="1" ht="24.95" customHeight="1">
      <c r="A12" s="10" t="s">
        <v>9</v>
      </c>
      <c r="B12" s="10">
        <v>30</v>
      </c>
      <c r="C12" s="10">
        <v>1220</v>
      </c>
      <c r="D12" s="10">
        <v>3000</v>
      </c>
      <c r="E12" s="11">
        <f>9+4-4-7+3</f>
        <v>5</v>
      </c>
      <c r="F12" s="12">
        <f t="shared" si="0"/>
        <v>1482.3</v>
      </c>
      <c r="G12" s="13"/>
    </row>
    <row r="13" spans="1:24" s="5" customFormat="1" ht="24.95" customHeight="1">
      <c r="A13" s="10" t="s">
        <v>9</v>
      </c>
      <c r="B13" s="10">
        <v>30</v>
      </c>
      <c r="C13" s="10">
        <v>1200</v>
      </c>
      <c r="D13" s="10">
        <v>3000</v>
      </c>
      <c r="E13" s="11">
        <v>2</v>
      </c>
      <c r="F13" s="12">
        <f t="shared" si="0"/>
        <v>583.20000000000005</v>
      </c>
      <c r="G13" s="13"/>
    </row>
    <row r="14" spans="1:24" s="5" customFormat="1" ht="25.9" customHeight="1">
      <c r="A14" s="23" t="s">
        <v>9</v>
      </c>
      <c r="B14" s="23">
        <v>30</v>
      </c>
      <c r="C14" s="23">
        <v>1220</v>
      </c>
      <c r="D14" s="36">
        <v>3020</v>
      </c>
      <c r="E14" s="17">
        <v>1</v>
      </c>
      <c r="F14" s="15">
        <f t="shared" si="0"/>
        <v>298.43639999999999</v>
      </c>
      <c r="G14" s="16"/>
    </row>
    <row r="15" spans="1:24" s="5" customFormat="1" ht="25.9" customHeight="1">
      <c r="A15" s="24" t="s">
        <v>9</v>
      </c>
      <c r="B15" s="24">
        <v>30</v>
      </c>
      <c r="C15" s="24">
        <v>1220</v>
      </c>
      <c r="D15" s="37">
        <v>2900</v>
      </c>
      <c r="E15" s="17">
        <v>1</v>
      </c>
      <c r="F15" s="12">
        <f t="shared" si="0"/>
        <v>286.57799999999997</v>
      </c>
      <c r="G15" s="13"/>
    </row>
    <row r="16" spans="1:24" s="5" customFormat="1" ht="25.9" customHeight="1">
      <c r="A16" s="24" t="s">
        <v>9</v>
      </c>
      <c r="B16" s="24">
        <v>35</v>
      </c>
      <c r="C16" s="24">
        <v>1220</v>
      </c>
      <c r="D16" s="13">
        <v>3000</v>
      </c>
      <c r="E16" s="17">
        <v>1</v>
      </c>
      <c r="F16" s="12">
        <f t="shared" si="0"/>
        <v>345.87</v>
      </c>
      <c r="G16" s="13"/>
    </row>
    <row r="17" spans="1:7" s="5" customFormat="1" ht="25.9" customHeight="1">
      <c r="A17" s="23" t="s">
        <v>9</v>
      </c>
      <c r="B17" s="23">
        <v>40</v>
      </c>
      <c r="C17" s="23">
        <v>1210</v>
      </c>
      <c r="D17" s="17">
        <v>3000</v>
      </c>
      <c r="E17" s="17">
        <f>1+7</f>
        <v>8</v>
      </c>
      <c r="F17" s="15">
        <f t="shared" si="0"/>
        <v>3136.32</v>
      </c>
      <c r="G17" s="16"/>
    </row>
    <row r="18" spans="1:7" s="5" customFormat="1" ht="25.9" customHeight="1">
      <c r="A18" s="23" t="s">
        <v>9</v>
      </c>
      <c r="B18" s="24">
        <v>42</v>
      </c>
      <c r="C18" s="24">
        <v>1200</v>
      </c>
      <c r="D18" s="37">
        <v>2500</v>
      </c>
      <c r="E18" s="24">
        <v>3</v>
      </c>
      <c r="F18" s="25">
        <f t="shared" si="0"/>
        <v>1020.5999999999999</v>
      </c>
      <c r="G18" s="13"/>
    </row>
    <row r="19" spans="1:7" s="5" customFormat="1" ht="25.9" customHeight="1">
      <c r="A19" s="24" t="s">
        <v>9</v>
      </c>
      <c r="B19" s="24">
        <v>45</v>
      </c>
      <c r="C19" s="24">
        <v>1220</v>
      </c>
      <c r="D19" s="13">
        <v>3000</v>
      </c>
      <c r="E19" s="17">
        <f>3+3+4</f>
        <v>10</v>
      </c>
      <c r="F19" s="12">
        <f t="shared" si="0"/>
        <v>4446.8999999999996</v>
      </c>
      <c r="G19" s="13"/>
    </row>
    <row r="20" spans="1:7" s="5" customFormat="1" ht="25.9" customHeight="1">
      <c r="A20" s="24" t="s">
        <v>9</v>
      </c>
      <c r="B20" s="24">
        <v>50</v>
      </c>
      <c r="C20" s="24">
        <v>1220</v>
      </c>
      <c r="D20" s="13">
        <v>3000</v>
      </c>
      <c r="E20" s="17">
        <v>2</v>
      </c>
      <c r="F20" s="12">
        <f t="shared" si="0"/>
        <v>988.20000000000016</v>
      </c>
      <c r="G20" s="13"/>
    </row>
    <row r="21" spans="1:7" s="5" customFormat="1" ht="25.9" customHeight="1">
      <c r="A21" s="23" t="s">
        <v>9</v>
      </c>
      <c r="B21" s="23">
        <v>54</v>
      </c>
      <c r="C21" s="23">
        <v>1220</v>
      </c>
      <c r="D21" s="17">
        <v>3000</v>
      </c>
      <c r="E21" s="17">
        <v>1</v>
      </c>
      <c r="F21" s="15">
        <f t="shared" si="0"/>
        <v>533.62800000000004</v>
      </c>
      <c r="G21" s="16"/>
    </row>
    <row r="22" spans="1:7" s="5" customFormat="1" ht="25.9" customHeight="1">
      <c r="A22" s="23" t="s">
        <v>9</v>
      </c>
      <c r="B22" s="23">
        <v>55</v>
      </c>
      <c r="C22" s="23">
        <v>1220</v>
      </c>
      <c r="D22" s="17">
        <v>2500</v>
      </c>
      <c r="E22" s="17">
        <v>1</v>
      </c>
      <c r="F22" s="15">
        <f t="shared" si="0"/>
        <v>452.92500000000001</v>
      </c>
      <c r="G22" s="16"/>
    </row>
    <row r="23" spans="1:7" s="5" customFormat="1" ht="25.9" customHeight="1">
      <c r="A23" s="23" t="s">
        <v>9</v>
      </c>
      <c r="B23" s="23">
        <v>55</v>
      </c>
      <c r="C23" s="23">
        <v>1220</v>
      </c>
      <c r="D23" s="17">
        <v>3000</v>
      </c>
      <c r="E23" s="17">
        <v>5</v>
      </c>
      <c r="F23" s="15">
        <f t="shared" si="0"/>
        <v>2717.55</v>
      </c>
      <c r="G23" s="16"/>
    </row>
    <row r="24" spans="1:7" s="5" customFormat="1" ht="25.9" customHeight="1">
      <c r="A24" s="24" t="s">
        <v>9</v>
      </c>
      <c r="B24" s="24">
        <v>60</v>
      </c>
      <c r="C24" s="24">
        <v>1220</v>
      </c>
      <c r="D24" s="13">
        <v>3000</v>
      </c>
      <c r="E24" s="17">
        <v>3</v>
      </c>
      <c r="F24" s="12">
        <f t="shared" si="0"/>
        <v>1778.7599999999998</v>
      </c>
      <c r="G24" s="13" t="s">
        <v>30</v>
      </c>
    </row>
    <row r="25" spans="1:7" s="5" customFormat="1" ht="25.9" customHeight="1">
      <c r="A25" s="24" t="s">
        <v>9</v>
      </c>
      <c r="B25" s="24">
        <v>75</v>
      </c>
      <c r="C25" s="24">
        <v>1220</v>
      </c>
      <c r="D25" s="13">
        <v>3000</v>
      </c>
      <c r="E25" s="17">
        <f>1+2</f>
        <v>3</v>
      </c>
      <c r="F25" s="12">
        <f t="shared" si="0"/>
        <v>2223.4499999999998</v>
      </c>
      <c r="G25" s="13"/>
    </row>
    <row r="26" spans="1:7" s="5" customFormat="1" ht="25.9" customHeight="1">
      <c r="A26" s="24" t="s">
        <v>9</v>
      </c>
      <c r="B26" s="24">
        <v>85</v>
      </c>
      <c r="C26" s="24">
        <v>1220</v>
      </c>
      <c r="D26" s="13">
        <v>3000</v>
      </c>
      <c r="E26" s="17">
        <v>2</v>
      </c>
      <c r="F26" s="12">
        <f t="shared" si="0"/>
        <v>1679.94</v>
      </c>
      <c r="G26" s="13"/>
    </row>
    <row r="27" spans="1:7" s="5" customFormat="1" ht="25.9" customHeight="1">
      <c r="A27" s="23" t="s">
        <v>9</v>
      </c>
      <c r="B27" s="23">
        <v>90</v>
      </c>
      <c r="C27" s="23">
        <v>1220</v>
      </c>
      <c r="D27" s="17">
        <v>3000</v>
      </c>
      <c r="E27" s="17">
        <f>2-1+1</f>
        <v>2</v>
      </c>
      <c r="F27" s="15">
        <f t="shared" si="0"/>
        <v>1778.76</v>
      </c>
      <c r="G27" s="16"/>
    </row>
    <row r="28" spans="1:7" s="5" customFormat="1" ht="25.9" customHeight="1">
      <c r="A28" s="24" t="s">
        <v>9</v>
      </c>
      <c r="B28" s="24">
        <v>95</v>
      </c>
      <c r="C28" s="24">
        <v>1220</v>
      </c>
      <c r="D28" s="13">
        <v>3000</v>
      </c>
      <c r="E28" s="17">
        <v>2</v>
      </c>
      <c r="F28" s="12">
        <f t="shared" si="0"/>
        <v>1877.5800000000002</v>
      </c>
      <c r="G28" s="13"/>
    </row>
    <row r="29" spans="1:7" s="5" customFormat="1" ht="25.9" customHeight="1">
      <c r="A29" s="24" t="s">
        <v>9</v>
      </c>
      <c r="B29" s="24">
        <v>100</v>
      </c>
      <c r="C29" s="24">
        <v>1220</v>
      </c>
      <c r="D29" s="13">
        <v>3000</v>
      </c>
      <c r="E29" s="17">
        <v>1</v>
      </c>
      <c r="F29" s="12">
        <f t="shared" si="0"/>
        <v>988.20000000000016</v>
      </c>
      <c r="G29" s="13"/>
    </row>
    <row r="30" spans="1:7" s="5" customFormat="1" ht="25.9" customHeight="1">
      <c r="A30" s="24" t="s">
        <v>9</v>
      </c>
      <c r="B30" s="24">
        <v>110</v>
      </c>
      <c r="C30" s="24">
        <v>1220</v>
      </c>
      <c r="D30" s="13">
        <v>3000</v>
      </c>
      <c r="E30" s="17">
        <v>1</v>
      </c>
      <c r="F30" s="12">
        <f t="shared" si="0"/>
        <v>1087.02</v>
      </c>
      <c r="G30" s="13"/>
    </row>
    <row r="31" spans="1:7" s="5" customFormat="1" ht="25.9" customHeight="1">
      <c r="A31" s="24" t="s">
        <v>9</v>
      </c>
      <c r="B31" s="24">
        <v>110</v>
      </c>
      <c r="C31" s="24">
        <v>1220</v>
      </c>
      <c r="D31" s="13">
        <v>2470</v>
      </c>
      <c r="E31" s="17">
        <v>1</v>
      </c>
      <c r="F31" s="12">
        <f t="shared" si="0"/>
        <v>894.97979999999995</v>
      </c>
      <c r="G31" s="13"/>
    </row>
    <row r="32" spans="1:7" s="5" customFormat="1" ht="25.9" customHeight="1">
      <c r="A32" s="24" t="s">
        <v>9</v>
      </c>
      <c r="B32" s="24">
        <v>120</v>
      </c>
      <c r="C32" s="24">
        <v>1220</v>
      </c>
      <c r="D32" s="13">
        <v>3000</v>
      </c>
      <c r="E32" s="17">
        <v>3</v>
      </c>
      <c r="F32" s="12">
        <f t="shared" si="0"/>
        <v>3557.5199999999995</v>
      </c>
      <c r="G32" s="13"/>
    </row>
    <row r="33" spans="1:7" s="5" customFormat="1" ht="25.9" customHeight="1">
      <c r="A33" s="23" t="s">
        <v>9</v>
      </c>
      <c r="B33" s="23">
        <v>155</v>
      </c>
      <c r="C33" s="23">
        <v>1100</v>
      </c>
      <c r="D33" s="17">
        <v>2100</v>
      </c>
      <c r="E33" s="17">
        <v>1</v>
      </c>
      <c r="F33" s="15">
        <f t="shared" si="0"/>
        <v>966.73500000000013</v>
      </c>
      <c r="G33" s="16"/>
    </row>
  </sheetData>
  <autoFilter ref="A3:G33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IV43"/>
  <sheetViews>
    <sheetView workbookViewId="0">
      <pane ySplit="3" topLeftCell="A4" activePane="bottomLeft" state="frozen"/>
      <selection pane="bottomLeft" activeCell="E30" sqref="E30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39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5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14</v>
      </c>
      <c r="C13" s="24">
        <v>1000</v>
      </c>
      <c r="D13" s="13">
        <v>2500</v>
      </c>
      <c r="E13" s="17">
        <v>6</v>
      </c>
      <c r="F13" s="15">
        <f t="shared" si="0"/>
        <v>567</v>
      </c>
      <c r="G13" s="13"/>
    </row>
    <row r="14" spans="1:24" s="5" customFormat="1" ht="25.9" customHeight="1">
      <c r="A14" s="24">
        <v>5052</v>
      </c>
      <c r="B14" s="24">
        <v>20</v>
      </c>
      <c r="C14" s="24">
        <v>450</v>
      </c>
      <c r="D14" s="13">
        <v>450</v>
      </c>
      <c r="E14" s="17">
        <v>34</v>
      </c>
      <c r="F14" s="15">
        <f t="shared" si="0"/>
        <v>371.79</v>
      </c>
      <c r="G14" s="13"/>
    </row>
    <row r="15" spans="1:24" s="5" customFormat="1" ht="25.9" customHeight="1">
      <c r="A15" s="24">
        <v>5083</v>
      </c>
      <c r="B15" s="24">
        <v>42</v>
      </c>
      <c r="C15" s="24">
        <v>780</v>
      </c>
      <c r="D15" s="13">
        <v>780</v>
      </c>
      <c r="E15" s="17">
        <v>5</v>
      </c>
      <c r="F15" s="15">
        <f t="shared" si="0"/>
        <v>344.96280000000002</v>
      </c>
      <c r="G15" s="13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28"/>
      <c r="B17" s="28"/>
      <c r="C17" s="28"/>
      <c r="D17" s="29"/>
      <c r="E17" s="31"/>
      <c r="F17" s="32"/>
      <c r="G17" s="29"/>
    </row>
    <row r="18" spans="1:7" s="5" customFormat="1" ht="25.9" customHeight="1">
      <c r="A18" s="33"/>
      <c r="B18" s="33"/>
      <c r="C18" s="33"/>
      <c r="D18" s="31"/>
      <c r="E18" s="31"/>
      <c r="F18" s="34"/>
      <c r="G18" s="35"/>
    </row>
    <row r="19" spans="1:7" s="5" customFormat="1" ht="25.9" customHeight="1">
      <c r="A19" s="33"/>
      <c r="B19" s="28"/>
      <c r="C19" s="28"/>
      <c r="D19" s="29"/>
      <c r="E19" s="28"/>
      <c r="F19" s="30"/>
      <c r="G19" s="29"/>
    </row>
    <row r="20" spans="1:7" s="5" customFormat="1" ht="25.9" customHeight="1">
      <c r="A20" s="28"/>
      <c r="B20" s="28"/>
      <c r="C20" s="28"/>
      <c r="D20" s="29"/>
      <c r="E20" s="31"/>
      <c r="F20" s="32"/>
      <c r="G20" s="29"/>
    </row>
    <row r="21" spans="1:7" s="5" customFormat="1" ht="25.9" customHeight="1">
      <c r="A21" s="33"/>
      <c r="B21" s="33"/>
      <c r="C21" s="33"/>
      <c r="D21" s="31"/>
      <c r="E21" s="31"/>
      <c r="F21" s="34"/>
      <c r="G21" s="35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28"/>
      <c r="B28" s="28"/>
      <c r="C28" s="28"/>
      <c r="D28" s="29"/>
      <c r="E28" s="31"/>
      <c r="F28" s="32"/>
      <c r="G28" s="29"/>
    </row>
    <row r="29" spans="1:7" s="5" customFormat="1" ht="25.9" customHeight="1">
      <c r="A29" s="33"/>
      <c r="B29" s="33"/>
      <c r="C29" s="33"/>
      <c r="D29" s="31"/>
      <c r="E29" s="31"/>
      <c r="F29" s="34"/>
      <c r="G29" s="35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28"/>
      <c r="B34" s="28"/>
      <c r="C34" s="28"/>
      <c r="D34" s="29"/>
      <c r="E34" s="31"/>
      <c r="F34" s="32"/>
      <c r="G34" s="29"/>
    </row>
    <row r="35" spans="1:7" s="5" customFormat="1" ht="25.9" customHeight="1">
      <c r="A35" s="33"/>
      <c r="B35" s="33"/>
      <c r="C35" s="33"/>
      <c r="D35" s="31"/>
      <c r="E35" s="31"/>
      <c r="F35" s="34"/>
      <c r="G35" s="35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 t="s">
        <v>19</v>
      </c>
      <c r="B43" s="28"/>
      <c r="C43" s="28"/>
      <c r="D43" s="29"/>
      <c r="E43" s="28"/>
      <c r="F43" s="30">
        <f>SUM(F4:F42)</f>
        <v>8300.6046000000006</v>
      </c>
      <c r="G43" s="29"/>
    </row>
  </sheetData>
  <autoFilter ref="A3:G35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IV37"/>
  <sheetViews>
    <sheetView workbookViewId="0">
      <pane ySplit="3" topLeftCell="A9" activePane="bottomLeft" state="frozen"/>
      <selection pane="bottomLeft" activeCell="I25" sqref="I25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12.75" style="4" customWidth="1"/>
    <col min="8" max="22" width="8.875" style="5" customWidth="1"/>
    <col min="23" max="256" width="8.875" style="1" customWidth="1"/>
  </cols>
  <sheetData>
    <row r="1" spans="1:24" ht="29.25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40</v>
      </c>
      <c r="B2" s="52"/>
      <c r="C2" s="52"/>
      <c r="D2" s="52"/>
      <c r="E2" s="52"/>
      <c r="F2" s="52"/>
      <c r="G2" s="52"/>
    </row>
    <row r="3" spans="1:24" s="5" customFormat="1" ht="31.5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1.6" customHeight="1">
      <c r="A4" s="10" t="s">
        <v>9</v>
      </c>
      <c r="B4" s="10">
        <v>10</v>
      </c>
      <c r="C4" s="10">
        <v>1220</v>
      </c>
      <c r="D4" s="10">
        <v>3000</v>
      </c>
      <c r="E4" s="11">
        <v>4</v>
      </c>
      <c r="F4" s="12">
        <f t="shared" ref="F4:F37" si="0">B4*C4*D4*2.7/1000000*E4</f>
        <v>395.28</v>
      </c>
      <c r="G4" s="9"/>
      <c r="W4" s="1"/>
      <c r="X4" s="1"/>
    </row>
    <row r="5" spans="1:24" s="5" customFormat="1" ht="21.6" customHeight="1">
      <c r="A5" s="10" t="s">
        <v>9</v>
      </c>
      <c r="B5" s="10">
        <v>12</v>
      </c>
      <c r="C5" s="10">
        <v>1220</v>
      </c>
      <c r="D5" s="10">
        <v>3000</v>
      </c>
      <c r="E5" s="11">
        <f>7-2</f>
        <v>5</v>
      </c>
      <c r="F5" s="12">
        <f t="shared" si="0"/>
        <v>592.92000000000007</v>
      </c>
      <c r="G5" s="9"/>
      <c r="W5" s="1"/>
      <c r="X5" s="1"/>
    </row>
    <row r="6" spans="1:24" s="5" customFormat="1" ht="21.6" customHeight="1">
      <c r="A6" s="10" t="s">
        <v>9</v>
      </c>
      <c r="B6" s="10">
        <v>12</v>
      </c>
      <c r="C6" s="10">
        <v>1220</v>
      </c>
      <c r="D6" s="10">
        <v>2500</v>
      </c>
      <c r="E6" s="11">
        <v>1</v>
      </c>
      <c r="F6" s="12">
        <f t="shared" si="0"/>
        <v>98.82</v>
      </c>
      <c r="G6" s="9"/>
      <c r="W6" s="1"/>
      <c r="X6" s="1"/>
    </row>
    <row r="7" spans="1:24" s="5" customFormat="1" ht="21.6" customHeight="1">
      <c r="A7" s="10" t="s">
        <v>9</v>
      </c>
      <c r="B7" s="10">
        <v>12</v>
      </c>
      <c r="C7" s="10">
        <v>1220</v>
      </c>
      <c r="D7" s="10">
        <v>2570</v>
      </c>
      <c r="E7" s="11">
        <v>1</v>
      </c>
      <c r="F7" s="12">
        <f t="shared" si="0"/>
        <v>101.58696</v>
      </c>
      <c r="G7" s="9"/>
      <c r="W7" s="1"/>
      <c r="X7" s="1"/>
    </row>
    <row r="8" spans="1:24" s="5" customFormat="1" ht="21.6" customHeight="1">
      <c r="A8" s="10" t="s">
        <v>9</v>
      </c>
      <c r="B8" s="10">
        <v>14</v>
      </c>
      <c r="C8" s="10">
        <v>1220</v>
      </c>
      <c r="D8" s="10">
        <v>3000</v>
      </c>
      <c r="E8" s="11">
        <v>14</v>
      </c>
      <c r="F8" s="12">
        <f t="shared" si="0"/>
        <v>1936.8720000000003</v>
      </c>
      <c r="G8" s="9"/>
      <c r="W8" s="1"/>
      <c r="X8" s="1"/>
    </row>
    <row r="9" spans="1:24" s="5" customFormat="1" ht="21.6" customHeight="1">
      <c r="A9" s="10" t="s">
        <v>9</v>
      </c>
      <c r="B9" s="10">
        <v>14</v>
      </c>
      <c r="C9" s="10">
        <v>1220</v>
      </c>
      <c r="D9" s="10">
        <v>2500</v>
      </c>
      <c r="E9" s="11">
        <v>1</v>
      </c>
      <c r="F9" s="12">
        <f t="shared" si="0"/>
        <v>115.29000000000002</v>
      </c>
      <c r="G9" s="9"/>
      <c r="W9" s="1"/>
      <c r="X9" s="1"/>
    </row>
    <row r="10" spans="1:24" s="5" customFormat="1" ht="21.6" customHeight="1">
      <c r="A10" s="10" t="s">
        <v>9</v>
      </c>
      <c r="B10" s="10">
        <v>16</v>
      </c>
      <c r="C10" s="10">
        <v>1220</v>
      </c>
      <c r="D10" s="10">
        <v>3000</v>
      </c>
      <c r="E10" s="11">
        <f>10+16</f>
        <v>26</v>
      </c>
      <c r="F10" s="12">
        <f t="shared" si="0"/>
        <v>4110.9120000000003</v>
      </c>
      <c r="G10" s="13"/>
    </row>
    <row r="11" spans="1:24" s="5" customFormat="1" ht="21.6" customHeight="1">
      <c r="A11" s="10" t="s">
        <v>9</v>
      </c>
      <c r="B11" s="10">
        <v>18</v>
      </c>
      <c r="C11" s="10">
        <v>1220</v>
      </c>
      <c r="D11" s="10">
        <v>3000</v>
      </c>
      <c r="E11" s="11">
        <f>12-4</f>
        <v>8</v>
      </c>
      <c r="F11" s="12">
        <f t="shared" si="0"/>
        <v>1423.008</v>
      </c>
      <c r="G11" s="13"/>
    </row>
    <row r="12" spans="1:24" s="5" customFormat="1" ht="21.6" customHeight="1">
      <c r="A12" s="10" t="s">
        <v>9</v>
      </c>
      <c r="B12" s="10">
        <v>18</v>
      </c>
      <c r="C12" s="10">
        <v>1220</v>
      </c>
      <c r="D12" s="14">
        <v>2550</v>
      </c>
      <c r="E12" s="11">
        <v>1</v>
      </c>
      <c r="F12" s="12">
        <f t="shared" si="0"/>
        <v>151.19460000000001</v>
      </c>
      <c r="G12" s="13"/>
    </row>
    <row r="13" spans="1:24" s="5" customFormat="1" ht="21.6" customHeight="1">
      <c r="A13" s="10" t="s">
        <v>9</v>
      </c>
      <c r="B13" s="10">
        <v>18</v>
      </c>
      <c r="C13" s="10">
        <v>1200</v>
      </c>
      <c r="D13" s="10">
        <v>3000</v>
      </c>
      <c r="E13" s="11">
        <v>1</v>
      </c>
      <c r="F13" s="12">
        <f t="shared" si="0"/>
        <v>174.96</v>
      </c>
      <c r="G13" s="13"/>
    </row>
    <row r="14" spans="1:24" s="5" customFormat="1" ht="21.6" customHeight="1">
      <c r="A14" s="10" t="s">
        <v>9</v>
      </c>
      <c r="B14" s="10">
        <v>20</v>
      </c>
      <c r="C14" s="10">
        <v>1220</v>
      </c>
      <c r="D14" s="10">
        <v>3000</v>
      </c>
      <c r="E14" s="11">
        <v>2</v>
      </c>
      <c r="F14" s="12">
        <f t="shared" si="0"/>
        <v>395.28</v>
      </c>
      <c r="G14" s="13" t="s">
        <v>34</v>
      </c>
    </row>
    <row r="15" spans="1:24" s="5" customFormat="1" ht="21.6" customHeight="1">
      <c r="A15" s="10" t="s">
        <v>9</v>
      </c>
      <c r="B15" s="10">
        <v>20</v>
      </c>
      <c r="C15" s="10">
        <v>1220</v>
      </c>
      <c r="D15" s="14">
        <v>2290</v>
      </c>
      <c r="E15" s="11">
        <v>1</v>
      </c>
      <c r="F15" s="12">
        <f t="shared" si="0"/>
        <v>150.86519999999999</v>
      </c>
      <c r="G15" s="13"/>
    </row>
    <row r="16" spans="1:24" s="5" customFormat="1" ht="21.6" customHeight="1">
      <c r="A16" s="10" t="s">
        <v>9</v>
      </c>
      <c r="B16" s="10">
        <v>25</v>
      </c>
      <c r="C16" s="10">
        <v>1220</v>
      </c>
      <c r="D16" s="38">
        <v>3000</v>
      </c>
      <c r="E16" s="11">
        <f>5-5</f>
        <v>0</v>
      </c>
      <c r="F16" s="12">
        <f t="shared" si="0"/>
        <v>0</v>
      </c>
      <c r="G16" s="13"/>
    </row>
    <row r="17" spans="1:24" s="5" customFormat="1" ht="21.6" customHeight="1">
      <c r="A17" s="10" t="s">
        <v>9</v>
      </c>
      <c r="B17" s="10">
        <v>30</v>
      </c>
      <c r="C17" s="10">
        <v>1220</v>
      </c>
      <c r="D17" s="10">
        <v>3000</v>
      </c>
      <c r="E17" s="11">
        <f>12+1</f>
        <v>13</v>
      </c>
      <c r="F17" s="12">
        <f t="shared" si="0"/>
        <v>3853.9799999999996</v>
      </c>
      <c r="G17" s="13"/>
    </row>
    <row r="18" spans="1:24" s="5" customFormat="1" ht="21.6" customHeight="1">
      <c r="A18" s="10" t="s">
        <v>9</v>
      </c>
      <c r="B18" s="10">
        <v>30</v>
      </c>
      <c r="C18" s="10">
        <v>1200</v>
      </c>
      <c r="D18" s="10">
        <v>3000</v>
      </c>
      <c r="E18" s="11">
        <v>2</v>
      </c>
      <c r="F18" s="12">
        <f t="shared" si="0"/>
        <v>583.20000000000005</v>
      </c>
      <c r="G18" s="13"/>
    </row>
    <row r="19" spans="1:24" s="5" customFormat="1" ht="21.6" customHeight="1">
      <c r="A19" s="10" t="s">
        <v>9</v>
      </c>
      <c r="B19" s="10">
        <v>35</v>
      </c>
      <c r="C19" s="10">
        <v>1220</v>
      </c>
      <c r="D19" s="10">
        <v>3000</v>
      </c>
      <c r="E19" s="11">
        <f>5-5</f>
        <v>0</v>
      </c>
      <c r="F19" s="12">
        <f t="shared" si="0"/>
        <v>0</v>
      </c>
      <c r="G19" s="13"/>
    </row>
    <row r="20" spans="1:24" s="5" customFormat="1" ht="21.6" customHeight="1">
      <c r="A20" s="10" t="s">
        <v>9</v>
      </c>
      <c r="B20" s="10">
        <v>40</v>
      </c>
      <c r="C20" s="10">
        <v>1220</v>
      </c>
      <c r="D20" s="10">
        <v>3000</v>
      </c>
      <c r="E20" s="11">
        <f>17-6</f>
        <v>11</v>
      </c>
      <c r="F20" s="12">
        <f t="shared" si="0"/>
        <v>4348.08</v>
      </c>
      <c r="G20" s="13"/>
    </row>
    <row r="21" spans="1:24" s="5" customFormat="1" ht="21.6" customHeight="1">
      <c r="A21" s="10" t="s">
        <v>9</v>
      </c>
      <c r="B21" s="10">
        <v>45</v>
      </c>
      <c r="C21" s="10">
        <v>1220</v>
      </c>
      <c r="D21" s="10">
        <v>3000</v>
      </c>
      <c r="E21" s="11">
        <f>9-3</f>
        <v>6</v>
      </c>
      <c r="F21" s="12">
        <f t="shared" si="0"/>
        <v>2668.14</v>
      </c>
      <c r="G21" s="13"/>
    </row>
    <row r="22" spans="1:24" s="5" customFormat="1" ht="21.6" customHeight="1">
      <c r="A22" s="10" t="s">
        <v>9</v>
      </c>
      <c r="B22" s="10">
        <v>50</v>
      </c>
      <c r="C22" s="10">
        <v>1220</v>
      </c>
      <c r="D22" s="10">
        <v>3000</v>
      </c>
      <c r="E22" s="11">
        <f>21-4-5</f>
        <v>12</v>
      </c>
      <c r="F22" s="12">
        <f t="shared" si="0"/>
        <v>5929.2000000000007</v>
      </c>
      <c r="G22" s="13"/>
    </row>
    <row r="23" spans="1:24" s="5" customFormat="1" ht="21.6" customHeight="1">
      <c r="A23" s="10" t="s">
        <v>9</v>
      </c>
      <c r="B23" s="10">
        <v>55</v>
      </c>
      <c r="C23" s="10">
        <v>1220</v>
      </c>
      <c r="D23" s="10">
        <v>3000</v>
      </c>
      <c r="E23" s="11">
        <f>10-3+5</f>
        <v>12</v>
      </c>
      <c r="F23" s="12">
        <f t="shared" si="0"/>
        <v>6522.12</v>
      </c>
      <c r="G23" s="13"/>
    </row>
    <row r="24" spans="1:24" s="5" customFormat="1" ht="21.6" customHeight="1">
      <c r="A24" s="10" t="s">
        <v>9</v>
      </c>
      <c r="B24" s="10">
        <v>55</v>
      </c>
      <c r="C24" s="10">
        <v>1220</v>
      </c>
      <c r="D24" s="10">
        <v>2500</v>
      </c>
      <c r="E24" s="11">
        <v>1</v>
      </c>
      <c r="F24" s="12">
        <f t="shared" si="0"/>
        <v>452.92500000000001</v>
      </c>
      <c r="G24" s="13"/>
    </row>
    <row r="25" spans="1:24" s="5" customFormat="1" ht="21.6" customHeight="1">
      <c r="A25" s="10" t="s">
        <v>9</v>
      </c>
      <c r="B25" s="10">
        <v>60</v>
      </c>
      <c r="C25" s="10">
        <v>1220</v>
      </c>
      <c r="D25" s="10">
        <v>3000</v>
      </c>
      <c r="E25" s="11">
        <v>1</v>
      </c>
      <c r="F25" s="15">
        <f t="shared" si="0"/>
        <v>592.91999999999996</v>
      </c>
      <c r="G25" s="16"/>
    </row>
    <row r="26" spans="1:24" s="5" customFormat="1" ht="21.6" customHeight="1">
      <c r="A26" s="10" t="s">
        <v>9</v>
      </c>
      <c r="B26" s="10">
        <v>75</v>
      </c>
      <c r="C26" s="10">
        <v>1220</v>
      </c>
      <c r="D26" s="14">
        <v>2870</v>
      </c>
      <c r="E26" s="11">
        <v>1</v>
      </c>
      <c r="F26" s="15">
        <f t="shared" si="0"/>
        <v>709.0335</v>
      </c>
      <c r="G26" s="16"/>
    </row>
    <row r="27" spans="1:24" s="5" customFormat="1" ht="21.6" customHeight="1">
      <c r="A27" s="10" t="s">
        <v>9</v>
      </c>
      <c r="B27" s="10">
        <v>85</v>
      </c>
      <c r="C27" s="10">
        <v>1220</v>
      </c>
      <c r="D27" s="10">
        <v>3000</v>
      </c>
      <c r="E27" s="11">
        <f>5-1</f>
        <v>4</v>
      </c>
      <c r="F27" s="15">
        <f t="shared" si="0"/>
        <v>3359.88</v>
      </c>
      <c r="G27" s="17"/>
    </row>
    <row r="28" spans="1:24" s="5" customFormat="1" ht="21.6" customHeight="1">
      <c r="A28" s="10" t="s">
        <v>9</v>
      </c>
      <c r="B28" s="10">
        <v>85</v>
      </c>
      <c r="C28" s="10">
        <v>1220</v>
      </c>
      <c r="D28" s="14">
        <v>2950</v>
      </c>
      <c r="E28" s="11">
        <v>1</v>
      </c>
      <c r="F28" s="15">
        <f t="shared" si="0"/>
        <v>825.97050000000002</v>
      </c>
      <c r="G28" s="17"/>
    </row>
    <row r="29" spans="1:24" s="5" customFormat="1" ht="21.6" customHeight="1">
      <c r="A29" s="10" t="s">
        <v>9</v>
      </c>
      <c r="B29" s="10">
        <v>95</v>
      </c>
      <c r="C29" s="10">
        <v>1220</v>
      </c>
      <c r="D29" s="10">
        <v>3000</v>
      </c>
      <c r="E29" s="11">
        <v>1</v>
      </c>
      <c r="F29" s="15">
        <f t="shared" si="0"/>
        <v>938.79000000000008</v>
      </c>
      <c r="G29" s="17"/>
    </row>
    <row r="30" spans="1:24" s="5" customFormat="1" ht="21.6" customHeight="1">
      <c r="A30" s="10" t="s">
        <v>9</v>
      </c>
      <c r="B30" s="10">
        <v>95</v>
      </c>
      <c r="C30" s="10">
        <v>1200</v>
      </c>
      <c r="D30" s="10">
        <v>3000</v>
      </c>
      <c r="E30" s="11">
        <v>1</v>
      </c>
      <c r="F30" s="15">
        <f t="shared" si="0"/>
        <v>923.40000000000009</v>
      </c>
      <c r="G30" s="17"/>
    </row>
    <row r="31" spans="1:24" s="5" customFormat="1" ht="21.6" customHeight="1">
      <c r="A31" s="18" t="s">
        <v>13</v>
      </c>
      <c r="B31" s="18">
        <v>10</v>
      </c>
      <c r="C31" s="18">
        <v>1220</v>
      </c>
      <c r="D31" s="22">
        <v>2600</v>
      </c>
      <c r="E31" s="19">
        <v>2</v>
      </c>
      <c r="F31" s="20">
        <f t="shared" si="0"/>
        <v>171.28800000000001</v>
      </c>
      <c r="G31" s="21" t="s">
        <v>12</v>
      </c>
      <c r="W31" s="1"/>
      <c r="X31" s="1"/>
    </row>
    <row r="32" spans="1:24" s="5" customFormat="1" ht="21.6" customHeight="1">
      <c r="A32" s="39" t="s">
        <v>17</v>
      </c>
      <c r="B32" s="39">
        <v>10</v>
      </c>
      <c r="C32" s="39">
        <v>1210</v>
      </c>
      <c r="D32" s="40">
        <v>2000</v>
      </c>
      <c r="E32" s="40">
        <v>3</v>
      </c>
      <c r="F32" s="41">
        <f t="shared" si="0"/>
        <v>196.02</v>
      </c>
      <c r="G32" s="40" t="s">
        <v>18</v>
      </c>
    </row>
    <row r="33" spans="1:7" s="5" customFormat="1" ht="21.6" customHeight="1">
      <c r="A33" s="39" t="s">
        <v>17</v>
      </c>
      <c r="B33" s="39">
        <v>10</v>
      </c>
      <c r="C33" s="39">
        <v>1210</v>
      </c>
      <c r="D33" s="40">
        <v>1800</v>
      </c>
      <c r="E33" s="40">
        <v>1</v>
      </c>
      <c r="F33" s="41">
        <f t="shared" si="0"/>
        <v>58.806000000000004</v>
      </c>
      <c r="G33" s="40" t="s">
        <v>18</v>
      </c>
    </row>
    <row r="34" spans="1:7" s="5" customFormat="1" ht="21.6" customHeight="1">
      <c r="A34" s="39" t="s">
        <v>17</v>
      </c>
      <c r="B34" s="39">
        <v>20</v>
      </c>
      <c r="C34" s="39">
        <v>1210</v>
      </c>
      <c r="D34" s="40">
        <v>2550</v>
      </c>
      <c r="E34" s="40">
        <v>2</v>
      </c>
      <c r="F34" s="41">
        <f t="shared" si="0"/>
        <v>333.23399999999998</v>
      </c>
      <c r="G34" s="40" t="s">
        <v>18</v>
      </c>
    </row>
    <row r="35" spans="1:7" s="5" customFormat="1" ht="21.6" customHeight="1">
      <c r="A35" s="39" t="s">
        <v>17</v>
      </c>
      <c r="B35" s="39">
        <v>20</v>
      </c>
      <c r="C35" s="39">
        <v>1210</v>
      </c>
      <c r="D35" s="40">
        <v>2650</v>
      </c>
      <c r="E35" s="40">
        <v>2</v>
      </c>
      <c r="F35" s="41">
        <f t="shared" si="0"/>
        <v>346.30200000000002</v>
      </c>
      <c r="G35" s="40" t="s">
        <v>18</v>
      </c>
    </row>
    <row r="36" spans="1:7" s="5" customFormat="1" ht="21.6" customHeight="1">
      <c r="A36" s="39" t="s">
        <v>17</v>
      </c>
      <c r="B36" s="39">
        <v>30</v>
      </c>
      <c r="C36" s="39">
        <v>1210</v>
      </c>
      <c r="D36" s="40">
        <v>2970</v>
      </c>
      <c r="E36" s="40">
        <v>2</v>
      </c>
      <c r="F36" s="41">
        <f t="shared" si="0"/>
        <v>582.17939999999999</v>
      </c>
      <c r="G36" s="40" t="s">
        <v>18</v>
      </c>
    </row>
    <row r="37" spans="1:7" s="5" customFormat="1" ht="21.6" customHeight="1">
      <c r="A37" s="39" t="s">
        <v>17</v>
      </c>
      <c r="B37" s="39">
        <v>30</v>
      </c>
      <c r="C37" s="39">
        <v>1190</v>
      </c>
      <c r="D37" s="40">
        <v>2970</v>
      </c>
      <c r="E37" s="40">
        <v>2</v>
      </c>
      <c r="F37" s="41">
        <f t="shared" si="0"/>
        <v>572.5566</v>
      </c>
      <c r="G37" s="40" t="s">
        <v>18</v>
      </c>
    </row>
  </sheetData>
  <autoFilter ref="A3:G37">
    <filterColumn colId="0"/>
  </autoFilter>
  <mergeCells count="2">
    <mergeCell ref="A1:G1"/>
    <mergeCell ref="A2:G2"/>
  </mergeCells>
  <phoneticPr fontId="19" type="noConversion"/>
  <printOptions horizontalCentered="1"/>
  <pageMargins left="0.31458333333333299" right="0.31458333333333299" top="0.35416666666666702" bottom="0.35416666666666702" header="0.31458333333333299" footer="0.31458333333333299"/>
</worksheet>
</file>

<file path=xl/worksheets/sheet47.xml><?xml version="1.0" encoding="utf-8"?>
<worksheet xmlns="http://schemas.openxmlformats.org/spreadsheetml/2006/main" xmlns:r="http://schemas.openxmlformats.org/officeDocument/2006/relationships">
  <dimension ref="A1:IV34"/>
  <sheetViews>
    <sheetView workbookViewId="0">
      <pane ySplit="3" topLeftCell="A14" activePane="bottomLeft" state="frozen"/>
      <selection pane="bottomLeft" activeCell="I25" sqref="I25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40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34" si="0">B4*C4*D4*2.7/1000000*E4</f>
        <v>98.82</v>
      </c>
      <c r="G4" s="13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2500</v>
      </c>
      <c r="E5" s="17">
        <v>2</v>
      </c>
      <c r="F5" s="12">
        <f t="shared" si="0"/>
        <v>164.7</v>
      </c>
      <c r="G5" s="13"/>
    </row>
    <row r="6" spans="1:24" s="5" customFormat="1" ht="25.9" customHeight="1">
      <c r="A6" s="24" t="s">
        <v>9</v>
      </c>
      <c r="B6" s="24">
        <v>10</v>
      </c>
      <c r="C6" s="24">
        <v>1220</v>
      </c>
      <c r="D6" s="13">
        <v>2980</v>
      </c>
      <c r="E6" s="17">
        <v>1</v>
      </c>
      <c r="F6" s="12">
        <f t="shared" si="0"/>
        <v>98.161199999999994</v>
      </c>
      <c r="G6" s="13"/>
    </row>
    <row r="7" spans="1:24" s="5" customFormat="1" ht="25.9" customHeight="1">
      <c r="A7" s="23" t="s">
        <v>9</v>
      </c>
      <c r="B7" s="23">
        <v>10</v>
      </c>
      <c r="C7" s="23">
        <v>1010</v>
      </c>
      <c r="D7" s="17">
        <v>3000</v>
      </c>
      <c r="E7" s="17">
        <v>6</v>
      </c>
      <c r="F7" s="15">
        <f t="shared" si="0"/>
        <v>490.86</v>
      </c>
      <c r="G7" s="16"/>
    </row>
    <row r="8" spans="1:24" s="5" customFormat="1" ht="25.9" customHeight="1">
      <c r="A8" s="23" t="s">
        <v>9</v>
      </c>
      <c r="B8" s="23">
        <v>16</v>
      </c>
      <c r="C8" s="23">
        <v>1220</v>
      </c>
      <c r="D8" s="17">
        <v>3000</v>
      </c>
      <c r="E8" s="17">
        <f>16-16</f>
        <v>0</v>
      </c>
      <c r="F8" s="15">
        <f t="shared" si="0"/>
        <v>0</v>
      </c>
      <c r="G8" s="16"/>
    </row>
    <row r="9" spans="1:24" s="5" customFormat="1" ht="25.9" customHeight="1">
      <c r="A9" s="24" t="s">
        <v>9</v>
      </c>
      <c r="B9" s="24">
        <v>18</v>
      </c>
      <c r="C9" s="24">
        <v>1220</v>
      </c>
      <c r="D9" s="13">
        <v>3000</v>
      </c>
      <c r="E9" s="17">
        <f>3+8-8</f>
        <v>3</v>
      </c>
      <c r="F9" s="12">
        <f t="shared" si="0"/>
        <v>533.62800000000004</v>
      </c>
      <c r="G9" s="13"/>
    </row>
    <row r="10" spans="1:24" s="5" customFormat="1" ht="24.95" customHeight="1">
      <c r="A10" s="10" t="s">
        <v>9</v>
      </c>
      <c r="B10" s="10">
        <v>20</v>
      </c>
      <c r="C10" s="10">
        <v>1220</v>
      </c>
      <c r="D10" s="10">
        <v>3000</v>
      </c>
      <c r="E10" s="11">
        <v>1</v>
      </c>
      <c r="F10" s="12">
        <f t="shared" si="0"/>
        <v>197.64</v>
      </c>
      <c r="G10" s="13" t="s">
        <v>26</v>
      </c>
    </row>
    <row r="11" spans="1:24" s="5" customFormat="1" ht="25.9" customHeight="1">
      <c r="A11" s="23" t="s">
        <v>9</v>
      </c>
      <c r="B11" s="23">
        <v>22</v>
      </c>
      <c r="C11" s="23">
        <v>1220</v>
      </c>
      <c r="D11" s="17">
        <v>3000</v>
      </c>
      <c r="E11" s="17">
        <v>8</v>
      </c>
      <c r="F11" s="15">
        <f t="shared" si="0"/>
        <v>1739.232</v>
      </c>
      <c r="G11" s="16" t="s">
        <v>30</v>
      </c>
    </row>
    <row r="12" spans="1:24" s="5" customFormat="1" ht="25.9" customHeight="1">
      <c r="A12" s="23" t="s">
        <v>9</v>
      </c>
      <c r="B12" s="23">
        <v>25</v>
      </c>
      <c r="C12" s="23">
        <v>1220</v>
      </c>
      <c r="D12" s="17">
        <v>3000</v>
      </c>
      <c r="E12" s="17">
        <f>5-5</f>
        <v>0</v>
      </c>
      <c r="F12" s="15">
        <f t="shared" si="0"/>
        <v>0</v>
      </c>
      <c r="G12" s="16"/>
    </row>
    <row r="13" spans="1:24" s="5" customFormat="1" ht="24.95" customHeight="1">
      <c r="A13" s="10" t="s">
        <v>9</v>
      </c>
      <c r="B13" s="10">
        <v>30</v>
      </c>
      <c r="C13" s="10">
        <v>1220</v>
      </c>
      <c r="D13" s="10">
        <v>3000</v>
      </c>
      <c r="E13" s="11">
        <f>9+4-4-7+3</f>
        <v>5</v>
      </c>
      <c r="F13" s="12">
        <f t="shared" si="0"/>
        <v>1482.3</v>
      </c>
      <c r="G13" s="13"/>
    </row>
    <row r="14" spans="1:24" s="5" customFormat="1" ht="24.95" customHeight="1">
      <c r="A14" s="10" t="s">
        <v>9</v>
      </c>
      <c r="B14" s="10">
        <v>30</v>
      </c>
      <c r="C14" s="10">
        <v>1200</v>
      </c>
      <c r="D14" s="10">
        <v>3000</v>
      </c>
      <c r="E14" s="11">
        <v>2</v>
      </c>
      <c r="F14" s="12">
        <f t="shared" si="0"/>
        <v>583.20000000000005</v>
      </c>
      <c r="G14" s="13"/>
    </row>
    <row r="15" spans="1:24" s="5" customFormat="1" ht="25.9" customHeight="1">
      <c r="A15" s="23" t="s">
        <v>9</v>
      </c>
      <c r="B15" s="23">
        <v>30</v>
      </c>
      <c r="C15" s="23">
        <v>1220</v>
      </c>
      <c r="D15" s="36">
        <v>3020</v>
      </c>
      <c r="E15" s="17">
        <v>1</v>
      </c>
      <c r="F15" s="15">
        <f t="shared" si="0"/>
        <v>298.43639999999999</v>
      </c>
      <c r="G15" s="16"/>
    </row>
    <row r="16" spans="1:24" s="5" customFormat="1" ht="25.9" customHeight="1">
      <c r="A16" s="24" t="s">
        <v>9</v>
      </c>
      <c r="B16" s="24">
        <v>30</v>
      </c>
      <c r="C16" s="24">
        <v>1220</v>
      </c>
      <c r="D16" s="37">
        <v>2900</v>
      </c>
      <c r="E16" s="17">
        <v>1</v>
      </c>
      <c r="F16" s="12">
        <f t="shared" si="0"/>
        <v>286.57799999999997</v>
      </c>
      <c r="G16" s="13"/>
    </row>
    <row r="17" spans="1:7" s="5" customFormat="1" ht="25.9" customHeight="1">
      <c r="A17" s="24" t="s">
        <v>9</v>
      </c>
      <c r="B17" s="24">
        <v>35</v>
      </c>
      <c r="C17" s="24">
        <v>1220</v>
      </c>
      <c r="D17" s="13">
        <v>3000</v>
      </c>
      <c r="E17" s="17">
        <v>1</v>
      </c>
      <c r="F17" s="12">
        <f t="shared" si="0"/>
        <v>345.87</v>
      </c>
      <c r="G17" s="13"/>
    </row>
    <row r="18" spans="1:7" s="5" customFormat="1" ht="25.9" customHeight="1">
      <c r="A18" s="23" t="s">
        <v>9</v>
      </c>
      <c r="B18" s="23">
        <v>40</v>
      </c>
      <c r="C18" s="23">
        <v>1210</v>
      </c>
      <c r="D18" s="17">
        <v>3000</v>
      </c>
      <c r="E18" s="17">
        <f>1+7</f>
        <v>8</v>
      </c>
      <c r="F18" s="15">
        <f t="shared" si="0"/>
        <v>3136.32</v>
      </c>
      <c r="G18" s="16"/>
    </row>
    <row r="19" spans="1:7" s="5" customFormat="1" ht="25.9" customHeight="1">
      <c r="A19" s="23" t="s">
        <v>9</v>
      </c>
      <c r="B19" s="24">
        <v>42</v>
      </c>
      <c r="C19" s="24">
        <v>1200</v>
      </c>
      <c r="D19" s="37">
        <v>2500</v>
      </c>
      <c r="E19" s="24">
        <v>3</v>
      </c>
      <c r="F19" s="25">
        <f t="shared" si="0"/>
        <v>1020.5999999999999</v>
      </c>
      <c r="G19" s="13"/>
    </row>
    <row r="20" spans="1:7" s="5" customFormat="1" ht="25.9" customHeight="1">
      <c r="A20" s="24" t="s">
        <v>9</v>
      </c>
      <c r="B20" s="24">
        <v>45</v>
      </c>
      <c r="C20" s="24">
        <v>1220</v>
      </c>
      <c r="D20" s="13">
        <v>3000</v>
      </c>
      <c r="E20" s="17">
        <f>3+3+4-10+2</f>
        <v>2</v>
      </c>
      <c r="F20" s="12">
        <f t="shared" si="0"/>
        <v>889.38</v>
      </c>
      <c r="G20" s="13" t="s">
        <v>41</v>
      </c>
    </row>
    <row r="21" spans="1:7" s="5" customFormat="1" ht="25.9" customHeight="1">
      <c r="A21" s="24" t="s">
        <v>9</v>
      </c>
      <c r="B21" s="24">
        <v>50</v>
      </c>
      <c r="C21" s="24">
        <v>1220</v>
      </c>
      <c r="D21" s="13">
        <v>3000</v>
      </c>
      <c r="E21" s="17">
        <v>2</v>
      </c>
      <c r="F21" s="12">
        <f t="shared" si="0"/>
        <v>988.20000000000016</v>
      </c>
      <c r="G21" s="13"/>
    </row>
    <row r="22" spans="1:7" s="5" customFormat="1" ht="25.9" customHeight="1">
      <c r="A22" s="23" t="s">
        <v>9</v>
      </c>
      <c r="B22" s="23">
        <v>54</v>
      </c>
      <c r="C22" s="23">
        <v>1220</v>
      </c>
      <c r="D22" s="17">
        <v>3000</v>
      </c>
      <c r="E22" s="17">
        <v>1</v>
      </c>
      <c r="F22" s="15">
        <f t="shared" si="0"/>
        <v>533.62800000000004</v>
      </c>
      <c r="G22" s="16"/>
    </row>
    <row r="23" spans="1:7" s="5" customFormat="1" ht="25.9" customHeight="1">
      <c r="A23" s="23" t="s">
        <v>9</v>
      </c>
      <c r="B23" s="23">
        <v>55</v>
      </c>
      <c r="C23" s="23">
        <v>1220</v>
      </c>
      <c r="D23" s="17">
        <v>2500</v>
      </c>
      <c r="E23" s="17">
        <f>1-1</f>
        <v>0</v>
      </c>
      <c r="F23" s="15">
        <f t="shared" si="0"/>
        <v>0</v>
      </c>
      <c r="G23" s="16"/>
    </row>
    <row r="24" spans="1:7" s="5" customFormat="1" ht="25.9" customHeight="1">
      <c r="A24" s="23" t="s">
        <v>9</v>
      </c>
      <c r="B24" s="23">
        <v>55</v>
      </c>
      <c r="C24" s="23">
        <v>1220</v>
      </c>
      <c r="D24" s="17">
        <v>3000</v>
      </c>
      <c r="E24" s="17">
        <f>5-5</f>
        <v>0</v>
      </c>
      <c r="F24" s="15">
        <f t="shared" si="0"/>
        <v>0</v>
      </c>
      <c r="G24" s="16"/>
    </row>
    <row r="25" spans="1:7" s="5" customFormat="1" ht="25.9" customHeight="1">
      <c r="A25" s="24" t="s">
        <v>9</v>
      </c>
      <c r="B25" s="24">
        <v>60</v>
      </c>
      <c r="C25" s="24">
        <v>1220</v>
      </c>
      <c r="D25" s="13">
        <v>3000</v>
      </c>
      <c r="E25" s="17">
        <v>3</v>
      </c>
      <c r="F25" s="12">
        <f t="shared" si="0"/>
        <v>1778.7599999999998</v>
      </c>
      <c r="G25" s="13" t="s">
        <v>30</v>
      </c>
    </row>
    <row r="26" spans="1:7" s="5" customFormat="1" ht="25.9" customHeight="1">
      <c r="A26" s="24" t="s">
        <v>9</v>
      </c>
      <c r="B26" s="24">
        <v>75</v>
      </c>
      <c r="C26" s="24">
        <v>1220</v>
      </c>
      <c r="D26" s="13">
        <v>3000</v>
      </c>
      <c r="E26" s="17">
        <f>1+2</f>
        <v>3</v>
      </c>
      <c r="F26" s="12">
        <f t="shared" si="0"/>
        <v>2223.4499999999998</v>
      </c>
      <c r="G26" s="13"/>
    </row>
    <row r="27" spans="1:7" s="5" customFormat="1" ht="25.9" customHeight="1">
      <c r="A27" s="24" t="s">
        <v>9</v>
      </c>
      <c r="B27" s="24">
        <v>85</v>
      </c>
      <c r="C27" s="24">
        <v>1220</v>
      </c>
      <c r="D27" s="13">
        <v>3000</v>
      </c>
      <c r="E27" s="17">
        <v>2</v>
      </c>
      <c r="F27" s="12">
        <f t="shared" si="0"/>
        <v>1679.94</v>
      </c>
      <c r="G27" s="13"/>
    </row>
    <row r="28" spans="1:7" s="5" customFormat="1" ht="25.9" customHeight="1">
      <c r="A28" s="23" t="s">
        <v>9</v>
      </c>
      <c r="B28" s="23">
        <v>90</v>
      </c>
      <c r="C28" s="23">
        <v>1220</v>
      </c>
      <c r="D28" s="17">
        <v>3000</v>
      </c>
      <c r="E28" s="17">
        <f>2-1+1</f>
        <v>2</v>
      </c>
      <c r="F28" s="15">
        <f t="shared" si="0"/>
        <v>1778.76</v>
      </c>
      <c r="G28" s="16"/>
    </row>
    <row r="29" spans="1:7" s="5" customFormat="1" ht="25.9" customHeight="1">
      <c r="A29" s="24" t="s">
        <v>9</v>
      </c>
      <c r="B29" s="24">
        <v>95</v>
      </c>
      <c r="C29" s="24">
        <v>1220</v>
      </c>
      <c r="D29" s="13">
        <v>3000</v>
      </c>
      <c r="E29" s="17">
        <v>2</v>
      </c>
      <c r="F29" s="12">
        <f t="shared" si="0"/>
        <v>1877.5800000000002</v>
      </c>
      <c r="G29" s="13"/>
    </row>
    <row r="30" spans="1:7" s="5" customFormat="1" ht="25.9" customHeight="1">
      <c r="A30" s="24" t="s">
        <v>9</v>
      </c>
      <c r="B30" s="24">
        <v>100</v>
      </c>
      <c r="C30" s="24">
        <v>1220</v>
      </c>
      <c r="D30" s="13">
        <v>3000</v>
      </c>
      <c r="E30" s="17">
        <v>1</v>
      </c>
      <c r="F30" s="12">
        <f t="shared" si="0"/>
        <v>988.20000000000016</v>
      </c>
      <c r="G30" s="13"/>
    </row>
    <row r="31" spans="1:7" s="5" customFormat="1" ht="25.9" customHeight="1">
      <c r="A31" s="24" t="s">
        <v>9</v>
      </c>
      <c r="B31" s="24">
        <v>110</v>
      </c>
      <c r="C31" s="24">
        <v>1220</v>
      </c>
      <c r="D31" s="13">
        <v>3000</v>
      </c>
      <c r="E31" s="17">
        <v>1</v>
      </c>
      <c r="F31" s="12">
        <f t="shared" si="0"/>
        <v>1087.02</v>
      </c>
      <c r="G31" s="13"/>
    </row>
    <row r="32" spans="1:7" s="5" customFormat="1" ht="25.9" customHeight="1">
      <c r="A32" s="24" t="s">
        <v>9</v>
      </c>
      <c r="B32" s="24">
        <v>110</v>
      </c>
      <c r="C32" s="24">
        <v>1220</v>
      </c>
      <c r="D32" s="13">
        <v>2470</v>
      </c>
      <c r="E32" s="17">
        <v>1</v>
      </c>
      <c r="F32" s="12">
        <f t="shared" si="0"/>
        <v>894.97979999999995</v>
      </c>
      <c r="G32" s="13"/>
    </row>
    <row r="33" spans="1:7" s="5" customFormat="1" ht="25.9" customHeight="1">
      <c r="A33" s="24" t="s">
        <v>9</v>
      </c>
      <c r="B33" s="24">
        <v>120</v>
      </c>
      <c r="C33" s="24">
        <v>1220</v>
      </c>
      <c r="D33" s="13">
        <v>3000</v>
      </c>
      <c r="E33" s="17">
        <v>3</v>
      </c>
      <c r="F33" s="12">
        <f t="shared" si="0"/>
        <v>3557.5199999999995</v>
      </c>
      <c r="G33" s="13"/>
    </row>
    <row r="34" spans="1:7" s="5" customFormat="1" ht="25.9" customHeight="1">
      <c r="A34" s="23" t="s">
        <v>9</v>
      </c>
      <c r="B34" s="23">
        <v>155</v>
      </c>
      <c r="C34" s="23">
        <v>1100</v>
      </c>
      <c r="D34" s="17">
        <v>2100</v>
      </c>
      <c r="E34" s="17">
        <v>1</v>
      </c>
      <c r="F34" s="15">
        <f t="shared" si="0"/>
        <v>966.73500000000013</v>
      </c>
      <c r="G34" s="16"/>
    </row>
  </sheetData>
  <autoFilter ref="A3:G34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IV43"/>
  <sheetViews>
    <sheetView workbookViewId="0">
      <pane ySplit="3" topLeftCell="A4" activePane="bottomLeft" state="frozen"/>
      <selection pane="bottomLeft" activeCell="I25" sqref="I25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40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5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14</v>
      </c>
      <c r="C13" s="24">
        <v>1000</v>
      </c>
      <c r="D13" s="13">
        <v>2500</v>
      </c>
      <c r="E13" s="17">
        <v>6</v>
      </c>
      <c r="F13" s="15">
        <f t="shared" si="0"/>
        <v>567</v>
      </c>
      <c r="G13" s="13"/>
    </row>
    <row r="14" spans="1:24" s="5" customFormat="1" ht="25.9" customHeight="1">
      <c r="A14" s="24">
        <v>5052</v>
      </c>
      <c r="B14" s="24">
        <v>20</v>
      </c>
      <c r="C14" s="24">
        <v>450</v>
      </c>
      <c r="D14" s="13">
        <v>450</v>
      </c>
      <c r="E14" s="17">
        <v>34</v>
      </c>
      <c r="F14" s="15">
        <f t="shared" si="0"/>
        <v>371.79</v>
      </c>
      <c r="G14" s="13"/>
    </row>
    <row r="15" spans="1:24" s="5" customFormat="1" ht="25.9" customHeight="1">
      <c r="A15" s="24">
        <v>5083</v>
      </c>
      <c r="B15" s="24">
        <v>42</v>
      </c>
      <c r="C15" s="24">
        <v>780</v>
      </c>
      <c r="D15" s="13">
        <v>780</v>
      </c>
      <c r="E15" s="17">
        <v>5</v>
      </c>
      <c r="F15" s="15">
        <f t="shared" si="0"/>
        <v>344.96280000000002</v>
      </c>
      <c r="G15" s="13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28"/>
      <c r="B17" s="28"/>
      <c r="C17" s="28"/>
      <c r="D17" s="29"/>
      <c r="E17" s="31"/>
      <c r="F17" s="32"/>
      <c r="G17" s="29"/>
    </row>
    <row r="18" spans="1:7" s="5" customFormat="1" ht="25.9" customHeight="1">
      <c r="A18" s="33"/>
      <c r="B18" s="33"/>
      <c r="C18" s="33"/>
      <c r="D18" s="31"/>
      <c r="E18" s="31"/>
      <c r="F18" s="34"/>
      <c r="G18" s="35"/>
    </row>
    <row r="19" spans="1:7" s="5" customFormat="1" ht="25.9" customHeight="1">
      <c r="A19" s="33"/>
      <c r="B19" s="28"/>
      <c r="C19" s="28"/>
      <c r="D19" s="29"/>
      <c r="E19" s="28"/>
      <c r="F19" s="30"/>
      <c r="G19" s="29"/>
    </row>
    <row r="20" spans="1:7" s="5" customFormat="1" ht="25.9" customHeight="1">
      <c r="A20" s="28"/>
      <c r="B20" s="28"/>
      <c r="C20" s="28"/>
      <c r="D20" s="29"/>
      <c r="E20" s="31"/>
      <c r="F20" s="32"/>
      <c r="G20" s="29"/>
    </row>
    <row r="21" spans="1:7" s="5" customFormat="1" ht="25.9" customHeight="1">
      <c r="A21" s="33"/>
      <c r="B21" s="33"/>
      <c r="C21" s="33"/>
      <c r="D21" s="31"/>
      <c r="E21" s="31"/>
      <c r="F21" s="34"/>
      <c r="G21" s="35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28"/>
      <c r="B28" s="28"/>
      <c r="C28" s="28"/>
      <c r="D28" s="29"/>
      <c r="E28" s="31"/>
      <c r="F28" s="32"/>
      <c r="G28" s="29"/>
    </row>
    <row r="29" spans="1:7" s="5" customFormat="1" ht="25.9" customHeight="1">
      <c r="A29" s="33"/>
      <c r="B29" s="33"/>
      <c r="C29" s="33"/>
      <c r="D29" s="31"/>
      <c r="E29" s="31"/>
      <c r="F29" s="34"/>
      <c r="G29" s="35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28"/>
      <c r="B34" s="28"/>
      <c r="C34" s="28"/>
      <c r="D34" s="29"/>
      <c r="E34" s="31"/>
      <c r="F34" s="32"/>
      <c r="G34" s="29"/>
    </row>
    <row r="35" spans="1:7" s="5" customFormat="1" ht="25.9" customHeight="1">
      <c r="A35" s="33"/>
      <c r="B35" s="33"/>
      <c r="C35" s="33"/>
      <c r="D35" s="31"/>
      <c r="E35" s="31"/>
      <c r="F35" s="34"/>
      <c r="G35" s="35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 t="s">
        <v>19</v>
      </c>
      <c r="B43" s="28"/>
      <c r="C43" s="28"/>
      <c r="D43" s="29"/>
      <c r="E43" s="28"/>
      <c r="F43" s="30">
        <f>SUM(F4:F42)</f>
        <v>8300.6046000000006</v>
      </c>
      <c r="G43" s="29"/>
    </row>
  </sheetData>
  <autoFilter ref="A3:G35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IV37"/>
  <sheetViews>
    <sheetView workbookViewId="0">
      <pane ySplit="3" topLeftCell="A4" activePane="bottomLeft" state="frozen"/>
      <selection pane="bottomLeft" activeCell="J15" sqref="J15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12.75" style="4" customWidth="1"/>
    <col min="8" max="22" width="8.875" style="5" customWidth="1"/>
    <col min="23" max="256" width="8.875" style="1" customWidth="1"/>
  </cols>
  <sheetData>
    <row r="1" spans="1:24" ht="29.25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42</v>
      </c>
      <c r="B2" s="52"/>
      <c r="C2" s="52"/>
      <c r="D2" s="52"/>
      <c r="E2" s="52"/>
      <c r="F2" s="52"/>
      <c r="G2" s="52"/>
    </row>
    <row r="3" spans="1:24" s="5" customFormat="1" ht="31.5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1.6" customHeight="1">
      <c r="A4" s="10" t="s">
        <v>9</v>
      </c>
      <c r="B4" s="10">
        <v>10</v>
      </c>
      <c r="C4" s="10">
        <v>1220</v>
      </c>
      <c r="D4" s="10">
        <v>3000</v>
      </c>
      <c r="E4" s="11">
        <f>4-2</f>
        <v>2</v>
      </c>
      <c r="F4" s="12">
        <f t="shared" ref="F4:F37" si="0">B4*C4*D4*2.7/1000000*E4</f>
        <v>197.64</v>
      </c>
      <c r="G4" s="9"/>
      <c r="W4" s="1"/>
      <c r="X4" s="1"/>
    </row>
    <row r="5" spans="1:24" s="5" customFormat="1" ht="21.6" customHeight="1">
      <c r="A5" s="10" t="s">
        <v>9</v>
      </c>
      <c r="B5" s="10">
        <v>12</v>
      </c>
      <c r="C5" s="10">
        <v>1220</v>
      </c>
      <c r="D5" s="10">
        <v>3000</v>
      </c>
      <c r="E5" s="11">
        <f>7-2-2</f>
        <v>3</v>
      </c>
      <c r="F5" s="12">
        <f t="shared" si="0"/>
        <v>355.75200000000007</v>
      </c>
      <c r="G5" s="9"/>
      <c r="W5" s="1"/>
      <c r="X5" s="1"/>
    </row>
    <row r="6" spans="1:24" s="5" customFormat="1" ht="21.6" customHeight="1">
      <c r="A6" s="10" t="s">
        <v>9</v>
      </c>
      <c r="B6" s="10">
        <v>12</v>
      </c>
      <c r="C6" s="10">
        <v>1220</v>
      </c>
      <c r="D6" s="10">
        <v>2500</v>
      </c>
      <c r="E6" s="11">
        <v>1</v>
      </c>
      <c r="F6" s="12">
        <f t="shared" si="0"/>
        <v>98.82</v>
      </c>
      <c r="G6" s="9"/>
      <c r="W6" s="1"/>
      <c r="X6" s="1"/>
    </row>
    <row r="7" spans="1:24" s="5" customFormat="1" ht="21.6" customHeight="1">
      <c r="A7" s="10" t="s">
        <v>9</v>
      </c>
      <c r="B7" s="10">
        <v>12</v>
      </c>
      <c r="C7" s="10">
        <v>1220</v>
      </c>
      <c r="D7" s="10">
        <v>2570</v>
      </c>
      <c r="E7" s="11">
        <v>1</v>
      </c>
      <c r="F7" s="12">
        <f t="shared" si="0"/>
        <v>101.58696</v>
      </c>
      <c r="G7" s="9"/>
      <c r="W7" s="1"/>
      <c r="X7" s="1"/>
    </row>
    <row r="8" spans="1:24" s="5" customFormat="1" ht="21.6" customHeight="1">
      <c r="A8" s="10" t="s">
        <v>9</v>
      </c>
      <c r="B8" s="10">
        <v>14</v>
      </c>
      <c r="C8" s="10">
        <v>1220</v>
      </c>
      <c r="D8" s="10">
        <v>3000</v>
      </c>
      <c r="E8" s="11">
        <v>14</v>
      </c>
      <c r="F8" s="12">
        <f t="shared" si="0"/>
        <v>1936.8720000000003</v>
      </c>
      <c r="G8" s="9"/>
      <c r="W8" s="1"/>
      <c r="X8" s="1"/>
    </row>
    <row r="9" spans="1:24" s="5" customFormat="1" ht="21.6" customHeight="1">
      <c r="A9" s="10" t="s">
        <v>9</v>
      </c>
      <c r="B9" s="10">
        <v>14</v>
      </c>
      <c r="C9" s="10">
        <v>1220</v>
      </c>
      <c r="D9" s="10">
        <v>2500</v>
      </c>
      <c r="E9" s="11">
        <v>1</v>
      </c>
      <c r="F9" s="12">
        <f t="shared" si="0"/>
        <v>115.29000000000002</v>
      </c>
      <c r="G9" s="9"/>
      <c r="W9" s="1"/>
      <c r="X9" s="1"/>
    </row>
    <row r="10" spans="1:24" s="5" customFormat="1" ht="21.6" customHeight="1">
      <c r="A10" s="10" t="s">
        <v>9</v>
      </c>
      <c r="B10" s="10">
        <v>16</v>
      </c>
      <c r="C10" s="10">
        <v>1220</v>
      </c>
      <c r="D10" s="10">
        <v>3000</v>
      </c>
      <c r="E10" s="11">
        <f>10+16-3</f>
        <v>23</v>
      </c>
      <c r="F10" s="12">
        <f t="shared" si="0"/>
        <v>3636.576</v>
      </c>
      <c r="G10" s="13"/>
    </row>
    <row r="11" spans="1:24" s="5" customFormat="1" ht="21.6" customHeight="1">
      <c r="A11" s="10" t="s">
        <v>9</v>
      </c>
      <c r="B11" s="10">
        <v>18</v>
      </c>
      <c r="C11" s="10">
        <v>1220</v>
      </c>
      <c r="D11" s="10">
        <v>3000</v>
      </c>
      <c r="E11" s="11">
        <f>12-4</f>
        <v>8</v>
      </c>
      <c r="F11" s="12">
        <f t="shared" si="0"/>
        <v>1423.008</v>
      </c>
      <c r="G11" s="13"/>
    </row>
    <row r="12" spans="1:24" s="5" customFormat="1" ht="21.6" customHeight="1">
      <c r="A12" s="10" t="s">
        <v>9</v>
      </c>
      <c r="B12" s="10">
        <v>18</v>
      </c>
      <c r="C12" s="10">
        <v>1220</v>
      </c>
      <c r="D12" s="14">
        <v>2550</v>
      </c>
      <c r="E12" s="11">
        <v>1</v>
      </c>
      <c r="F12" s="12">
        <f t="shared" si="0"/>
        <v>151.19460000000001</v>
      </c>
      <c r="G12" s="13"/>
    </row>
    <row r="13" spans="1:24" s="5" customFormat="1" ht="21.6" customHeight="1">
      <c r="A13" s="10" t="s">
        <v>9</v>
      </c>
      <c r="B13" s="10">
        <v>18</v>
      </c>
      <c r="C13" s="10">
        <v>1200</v>
      </c>
      <c r="D13" s="10">
        <v>3000</v>
      </c>
      <c r="E13" s="11">
        <v>1</v>
      </c>
      <c r="F13" s="12">
        <f t="shared" si="0"/>
        <v>174.96</v>
      </c>
      <c r="G13" s="13"/>
    </row>
    <row r="14" spans="1:24" s="5" customFormat="1" ht="21.6" customHeight="1">
      <c r="A14" s="10" t="s">
        <v>9</v>
      </c>
      <c r="B14" s="10">
        <v>20</v>
      </c>
      <c r="C14" s="10">
        <v>1220</v>
      </c>
      <c r="D14" s="10">
        <v>3000</v>
      </c>
      <c r="E14" s="11">
        <v>2</v>
      </c>
      <c r="F14" s="12">
        <f t="shared" si="0"/>
        <v>395.28</v>
      </c>
      <c r="G14" s="13" t="s">
        <v>34</v>
      </c>
    </row>
    <row r="15" spans="1:24" s="5" customFormat="1" ht="21.6" customHeight="1">
      <c r="A15" s="10" t="s">
        <v>9</v>
      </c>
      <c r="B15" s="10">
        <v>20</v>
      </c>
      <c r="C15" s="10">
        <v>1220</v>
      </c>
      <c r="D15" s="14">
        <v>2290</v>
      </c>
      <c r="E15" s="11">
        <f>1-1</f>
        <v>0</v>
      </c>
      <c r="F15" s="12">
        <f t="shared" si="0"/>
        <v>0</v>
      </c>
      <c r="G15" s="13"/>
    </row>
    <row r="16" spans="1:24" s="5" customFormat="1" ht="21.6" customHeight="1">
      <c r="A16" s="10" t="s">
        <v>9</v>
      </c>
      <c r="B16" s="10">
        <v>25</v>
      </c>
      <c r="C16" s="10">
        <v>1220</v>
      </c>
      <c r="D16" s="38">
        <v>3000</v>
      </c>
      <c r="E16" s="11">
        <f>5-5</f>
        <v>0</v>
      </c>
      <c r="F16" s="12">
        <f t="shared" si="0"/>
        <v>0</v>
      </c>
      <c r="G16" s="13"/>
    </row>
    <row r="17" spans="1:24" s="5" customFormat="1" ht="21.6" customHeight="1">
      <c r="A17" s="10" t="s">
        <v>9</v>
      </c>
      <c r="B17" s="10">
        <v>30</v>
      </c>
      <c r="C17" s="10">
        <v>1220</v>
      </c>
      <c r="D17" s="10">
        <v>3000</v>
      </c>
      <c r="E17" s="11">
        <f>12+1-2</f>
        <v>11</v>
      </c>
      <c r="F17" s="12">
        <f t="shared" si="0"/>
        <v>3261.06</v>
      </c>
      <c r="G17" s="13"/>
    </row>
    <row r="18" spans="1:24" s="5" customFormat="1" ht="21.6" customHeight="1">
      <c r="A18" s="10" t="s">
        <v>9</v>
      </c>
      <c r="B18" s="10">
        <v>30</v>
      </c>
      <c r="C18" s="10">
        <v>1200</v>
      </c>
      <c r="D18" s="10">
        <v>3000</v>
      </c>
      <c r="E18" s="11">
        <v>2</v>
      </c>
      <c r="F18" s="12">
        <f t="shared" si="0"/>
        <v>583.20000000000005</v>
      </c>
      <c r="G18" s="13"/>
    </row>
    <row r="19" spans="1:24" s="5" customFormat="1" ht="21.6" customHeight="1">
      <c r="A19" s="10" t="s">
        <v>9</v>
      </c>
      <c r="B19" s="10">
        <v>35</v>
      </c>
      <c r="C19" s="10">
        <v>1220</v>
      </c>
      <c r="D19" s="10">
        <v>3000</v>
      </c>
      <c r="E19" s="11">
        <f>5-5</f>
        <v>0</v>
      </c>
      <c r="F19" s="12">
        <f t="shared" si="0"/>
        <v>0</v>
      </c>
      <c r="G19" s="13"/>
    </row>
    <row r="20" spans="1:24" s="5" customFormat="1" ht="21.6" customHeight="1">
      <c r="A20" s="10" t="s">
        <v>9</v>
      </c>
      <c r="B20" s="10">
        <v>40</v>
      </c>
      <c r="C20" s="10">
        <v>1220</v>
      </c>
      <c r="D20" s="10">
        <v>3000</v>
      </c>
      <c r="E20" s="11">
        <f>17-6-3</f>
        <v>8</v>
      </c>
      <c r="F20" s="12">
        <f t="shared" si="0"/>
        <v>3162.24</v>
      </c>
      <c r="G20" s="13"/>
    </row>
    <row r="21" spans="1:24" s="5" customFormat="1" ht="21.6" customHeight="1">
      <c r="A21" s="10" t="s">
        <v>9</v>
      </c>
      <c r="B21" s="10">
        <v>45</v>
      </c>
      <c r="C21" s="10">
        <v>1220</v>
      </c>
      <c r="D21" s="10">
        <v>3000</v>
      </c>
      <c r="E21" s="11">
        <f>9-3-2-2</f>
        <v>2</v>
      </c>
      <c r="F21" s="12">
        <f t="shared" si="0"/>
        <v>889.38</v>
      </c>
      <c r="G21" s="13"/>
    </row>
    <row r="22" spans="1:24" s="5" customFormat="1" ht="21.6" customHeight="1">
      <c r="A22" s="10" t="s">
        <v>9</v>
      </c>
      <c r="B22" s="10">
        <v>50</v>
      </c>
      <c r="C22" s="10">
        <v>1220</v>
      </c>
      <c r="D22" s="10">
        <v>3000</v>
      </c>
      <c r="E22" s="11">
        <f>21-4-5</f>
        <v>12</v>
      </c>
      <c r="F22" s="12">
        <f t="shared" si="0"/>
        <v>5929.2000000000007</v>
      </c>
      <c r="G22" s="13"/>
    </row>
    <row r="23" spans="1:24" s="5" customFormat="1" ht="21.6" customHeight="1">
      <c r="A23" s="10" t="s">
        <v>9</v>
      </c>
      <c r="B23" s="10">
        <v>55</v>
      </c>
      <c r="C23" s="10">
        <v>1220</v>
      </c>
      <c r="D23" s="10">
        <v>3000</v>
      </c>
      <c r="E23" s="11">
        <f>10-3+5</f>
        <v>12</v>
      </c>
      <c r="F23" s="12">
        <f t="shared" si="0"/>
        <v>6522.12</v>
      </c>
      <c r="G23" s="13"/>
    </row>
    <row r="24" spans="1:24" s="5" customFormat="1" ht="21.6" customHeight="1">
      <c r="A24" s="10" t="s">
        <v>9</v>
      </c>
      <c r="B24" s="10">
        <v>55</v>
      </c>
      <c r="C24" s="10">
        <v>1220</v>
      </c>
      <c r="D24" s="10">
        <v>2500</v>
      </c>
      <c r="E24" s="11">
        <v>1</v>
      </c>
      <c r="F24" s="12">
        <f t="shared" si="0"/>
        <v>452.92500000000001</v>
      </c>
      <c r="G24" s="13"/>
    </row>
    <row r="25" spans="1:24" s="5" customFormat="1" ht="21.6" customHeight="1">
      <c r="A25" s="10" t="s">
        <v>9</v>
      </c>
      <c r="B25" s="10">
        <v>60</v>
      </c>
      <c r="C25" s="10">
        <v>1220</v>
      </c>
      <c r="D25" s="10">
        <v>3000</v>
      </c>
      <c r="E25" s="11">
        <f>1-1</f>
        <v>0</v>
      </c>
      <c r="F25" s="15">
        <f t="shared" si="0"/>
        <v>0</v>
      </c>
      <c r="G25" s="16"/>
    </row>
    <row r="26" spans="1:24" s="5" customFormat="1" ht="21.6" customHeight="1">
      <c r="A26" s="10" t="s">
        <v>9</v>
      </c>
      <c r="B26" s="10">
        <v>75</v>
      </c>
      <c r="C26" s="10">
        <v>1220</v>
      </c>
      <c r="D26" s="14">
        <v>2870</v>
      </c>
      <c r="E26" s="11">
        <v>1</v>
      </c>
      <c r="F26" s="15">
        <f t="shared" si="0"/>
        <v>709.0335</v>
      </c>
      <c r="G26" s="16"/>
    </row>
    <row r="27" spans="1:24" s="5" customFormat="1" ht="21.6" customHeight="1">
      <c r="A27" s="10" t="s">
        <v>9</v>
      </c>
      <c r="B27" s="10">
        <v>85</v>
      </c>
      <c r="C27" s="10">
        <v>1220</v>
      </c>
      <c r="D27" s="10">
        <v>3000</v>
      </c>
      <c r="E27" s="11">
        <f>5-1</f>
        <v>4</v>
      </c>
      <c r="F27" s="15">
        <f t="shared" si="0"/>
        <v>3359.88</v>
      </c>
      <c r="G27" s="17"/>
    </row>
    <row r="28" spans="1:24" s="5" customFormat="1" ht="21.6" customHeight="1">
      <c r="A28" s="10" t="s">
        <v>9</v>
      </c>
      <c r="B28" s="10">
        <v>85</v>
      </c>
      <c r="C28" s="10">
        <v>1220</v>
      </c>
      <c r="D28" s="14">
        <v>2950</v>
      </c>
      <c r="E28" s="11">
        <v>1</v>
      </c>
      <c r="F28" s="15">
        <f t="shared" si="0"/>
        <v>825.97050000000002</v>
      </c>
      <c r="G28" s="17"/>
    </row>
    <row r="29" spans="1:24" s="5" customFormat="1" ht="21.6" customHeight="1">
      <c r="A29" s="10" t="s">
        <v>9</v>
      </c>
      <c r="B29" s="10">
        <v>95</v>
      </c>
      <c r="C29" s="10">
        <v>1220</v>
      </c>
      <c r="D29" s="10">
        <v>3000</v>
      </c>
      <c r="E29" s="11">
        <v>1</v>
      </c>
      <c r="F29" s="15">
        <f t="shared" si="0"/>
        <v>938.79000000000008</v>
      </c>
      <c r="G29" s="17"/>
    </row>
    <row r="30" spans="1:24" s="5" customFormat="1" ht="21.6" customHeight="1">
      <c r="A30" s="10" t="s">
        <v>9</v>
      </c>
      <c r="B30" s="10">
        <v>95</v>
      </c>
      <c r="C30" s="10">
        <v>1200</v>
      </c>
      <c r="D30" s="10">
        <v>3000</v>
      </c>
      <c r="E30" s="11">
        <v>1</v>
      </c>
      <c r="F30" s="15">
        <f t="shared" si="0"/>
        <v>923.40000000000009</v>
      </c>
      <c r="G30" s="17"/>
    </row>
    <row r="31" spans="1:24" s="5" customFormat="1" ht="21.6" customHeight="1">
      <c r="A31" s="18" t="s">
        <v>13</v>
      </c>
      <c r="B31" s="18">
        <v>10</v>
      </c>
      <c r="C31" s="18">
        <v>1220</v>
      </c>
      <c r="D31" s="22">
        <v>2600</v>
      </c>
      <c r="E31" s="19">
        <v>2</v>
      </c>
      <c r="F31" s="20">
        <f t="shared" si="0"/>
        <v>171.28800000000001</v>
      </c>
      <c r="G31" s="21" t="s">
        <v>12</v>
      </c>
      <c r="W31" s="1"/>
      <c r="X31" s="1"/>
    </row>
    <row r="32" spans="1:24" s="5" customFormat="1" ht="21.6" customHeight="1">
      <c r="A32" s="39" t="s">
        <v>17</v>
      </c>
      <c r="B32" s="39">
        <v>10</v>
      </c>
      <c r="C32" s="39">
        <v>1210</v>
      </c>
      <c r="D32" s="40">
        <v>2000</v>
      </c>
      <c r="E32" s="40">
        <v>3</v>
      </c>
      <c r="F32" s="41">
        <f t="shared" si="0"/>
        <v>196.02</v>
      </c>
      <c r="G32" s="40" t="s">
        <v>18</v>
      </c>
    </row>
    <row r="33" spans="1:7" s="5" customFormat="1" ht="21.6" customHeight="1">
      <c r="A33" s="39" t="s">
        <v>17</v>
      </c>
      <c r="B33" s="39">
        <v>10</v>
      </c>
      <c r="C33" s="39">
        <v>1210</v>
      </c>
      <c r="D33" s="40">
        <v>1800</v>
      </c>
      <c r="E33" s="40">
        <v>1</v>
      </c>
      <c r="F33" s="41">
        <f t="shared" si="0"/>
        <v>58.806000000000004</v>
      </c>
      <c r="G33" s="40" t="s">
        <v>18</v>
      </c>
    </row>
    <row r="34" spans="1:7" s="5" customFormat="1" ht="21.6" customHeight="1">
      <c r="A34" s="39" t="s">
        <v>17</v>
      </c>
      <c r="B34" s="39">
        <v>20</v>
      </c>
      <c r="C34" s="39">
        <v>1210</v>
      </c>
      <c r="D34" s="40">
        <v>2550</v>
      </c>
      <c r="E34" s="40">
        <v>2</v>
      </c>
      <c r="F34" s="41">
        <f t="shared" si="0"/>
        <v>333.23399999999998</v>
      </c>
      <c r="G34" s="40" t="s">
        <v>18</v>
      </c>
    </row>
    <row r="35" spans="1:7" s="5" customFormat="1" ht="21.6" customHeight="1">
      <c r="A35" s="39" t="s">
        <v>17</v>
      </c>
      <c r="B35" s="39">
        <v>20</v>
      </c>
      <c r="C35" s="39">
        <v>1210</v>
      </c>
      <c r="D35" s="40">
        <v>2650</v>
      </c>
      <c r="E35" s="40">
        <v>2</v>
      </c>
      <c r="F35" s="41">
        <f t="shared" si="0"/>
        <v>346.30200000000002</v>
      </c>
      <c r="G35" s="40" t="s">
        <v>18</v>
      </c>
    </row>
    <row r="36" spans="1:7" s="5" customFormat="1" ht="21.6" customHeight="1">
      <c r="A36" s="39" t="s">
        <v>17</v>
      </c>
      <c r="B36" s="39">
        <v>30</v>
      </c>
      <c r="C36" s="39">
        <v>1210</v>
      </c>
      <c r="D36" s="40">
        <v>2970</v>
      </c>
      <c r="E36" s="40">
        <v>2</v>
      </c>
      <c r="F36" s="41">
        <f t="shared" si="0"/>
        <v>582.17939999999999</v>
      </c>
      <c r="G36" s="40" t="s">
        <v>18</v>
      </c>
    </row>
    <row r="37" spans="1:7" s="5" customFormat="1" ht="21.6" customHeight="1">
      <c r="A37" s="39" t="s">
        <v>17</v>
      </c>
      <c r="B37" s="39">
        <v>30</v>
      </c>
      <c r="C37" s="39">
        <v>1190</v>
      </c>
      <c r="D37" s="40">
        <v>2970</v>
      </c>
      <c r="E37" s="40">
        <v>2</v>
      </c>
      <c r="F37" s="41">
        <f t="shared" si="0"/>
        <v>572.5566</v>
      </c>
      <c r="G37" s="40" t="s">
        <v>18</v>
      </c>
    </row>
  </sheetData>
  <autoFilter ref="A3:G37">
    <filterColumn colId="0"/>
  </autoFilter>
  <mergeCells count="2">
    <mergeCell ref="A1:G1"/>
    <mergeCell ref="A2:G2"/>
  </mergeCells>
  <phoneticPr fontId="19" type="noConversion"/>
  <printOptions horizontalCentered="1"/>
  <pageMargins left="0.31458333333333299" right="0.31458333333333299" top="0.35416666666666702" bottom="0.35416666666666702" header="0.31458333333333299" footer="0.31458333333333299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42"/>
  <sheetViews>
    <sheetView workbookViewId="0">
      <pane ySplit="3" topLeftCell="A4" activePane="bottomLeft" state="frozen"/>
      <selection pane="bottomLeft" activeCell="H19" sqref="H19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22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 t="s">
        <v>9</v>
      </c>
      <c r="B4" s="23">
        <v>8</v>
      </c>
      <c r="C4" s="23">
        <v>1220</v>
      </c>
      <c r="D4" s="17">
        <v>2500</v>
      </c>
      <c r="E4" s="17">
        <f>9-9</f>
        <v>0</v>
      </c>
      <c r="F4" s="15">
        <f t="shared" ref="F4:F34" si="0">B4*C4*D4*2.7/1000000*E4</f>
        <v>0</v>
      </c>
      <c r="G4" s="16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3000</v>
      </c>
      <c r="E5" s="17">
        <v>1</v>
      </c>
      <c r="F5" s="12">
        <f t="shared" si="0"/>
        <v>98.82</v>
      </c>
      <c r="G5" s="13"/>
    </row>
    <row r="6" spans="1:24" s="5" customFormat="1" ht="25.9" customHeight="1">
      <c r="A6" s="23" t="s">
        <v>9</v>
      </c>
      <c r="B6" s="23">
        <v>10</v>
      </c>
      <c r="C6" s="23">
        <v>1010</v>
      </c>
      <c r="D6" s="17">
        <v>3000</v>
      </c>
      <c r="E6" s="17">
        <v>6</v>
      </c>
      <c r="F6" s="15">
        <f t="shared" si="0"/>
        <v>490.86</v>
      </c>
      <c r="G6" s="16"/>
    </row>
    <row r="7" spans="1:24" s="5" customFormat="1" ht="25.9" customHeight="1">
      <c r="A7" s="24" t="s">
        <v>9</v>
      </c>
      <c r="B7" s="24">
        <v>18</v>
      </c>
      <c r="C7" s="24">
        <v>1220</v>
      </c>
      <c r="D7" s="13">
        <v>3000</v>
      </c>
      <c r="E7" s="17">
        <v>3</v>
      </c>
      <c r="F7" s="12">
        <f t="shared" si="0"/>
        <v>533.62800000000004</v>
      </c>
      <c r="G7" s="13"/>
    </row>
    <row r="8" spans="1:24" s="5" customFormat="1" ht="25.9" customHeight="1">
      <c r="A8" s="24" t="s">
        <v>9</v>
      </c>
      <c r="B8" s="24">
        <v>20</v>
      </c>
      <c r="C8" s="24">
        <v>1220</v>
      </c>
      <c r="D8" s="13">
        <v>3000</v>
      </c>
      <c r="E8" s="17">
        <v>10</v>
      </c>
      <c r="F8" s="12">
        <f t="shared" si="0"/>
        <v>1976.3999999999999</v>
      </c>
      <c r="G8" s="13"/>
    </row>
    <row r="9" spans="1:24" s="5" customFormat="1" ht="25.9" customHeight="1">
      <c r="A9" s="23" t="s">
        <v>9</v>
      </c>
      <c r="B9" s="23">
        <v>22</v>
      </c>
      <c r="C9" s="23">
        <v>1220</v>
      </c>
      <c r="D9" s="17">
        <v>3000</v>
      </c>
      <c r="E9" s="17">
        <v>8</v>
      </c>
      <c r="F9" s="15">
        <f t="shared" si="0"/>
        <v>1739.232</v>
      </c>
      <c r="G9" s="16" t="s">
        <v>16</v>
      </c>
    </row>
    <row r="10" spans="1:24" s="5" customFormat="1" ht="25.9" customHeight="1">
      <c r="A10" s="24" t="s">
        <v>9</v>
      </c>
      <c r="B10" s="24">
        <v>25</v>
      </c>
      <c r="C10" s="24">
        <v>1220</v>
      </c>
      <c r="D10" s="13">
        <v>3000</v>
      </c>
      <c r="E10" s="17">
        <v>7</v>
      </c>
      <c r="F10" s="12">
        <f t="shared" si="0"/>
        <v>1729.3500000000004</v>
      </c>
      <c r="G10" s="13"/>
    </row>
    <row r="11" spans="1:24" s="5" customFormat="1" ht="25.9" customHeight="1">
      <c r="A11" s="23" t="s">
        <v>9</v>
      </c>
      <c r="B11" s="23">
        <v>25</v>
      </c>
      <c r="C11" s="23">
        <v>1220</v>
      </c>
      <c r="D11" s="17">
        <v>2990</v>
      </c>
      <c r="E11" s="17">
        <v>2</v>
      </c>
      <c r="F11" s="15">
        <f t="shared" si="0"/>
        <v>492.45300000000003</v>
      </c>
      <c r="G11" s="16"/>
    </row>
    <row r="12" spans="1:24" s="5" customFormat="1" ht="25.9" customHeight="1">
      <c r="A12" s="24" t="s">
        <v>9</v>
      </c>
      <c r="B12" s="24">
        <v>30</v>
      </c>
      <c r="C12" s="24">
        <v>1220</v>
      </c>
      <c r="D12" s="13">
        <v>2900</v>
      </c>
      <c r="E12" s="17">
        <v>2</v>
      </c>
      <c r="F12" s="12">
        <f t="shared" si="0"/>
        <v>573.15599999999995</v>
      </c>
      <c r="G12" s="13"/>
    </row>
    <row r="13" spans="1:24" s="5" customFormat="1" ht="25.9" customHeight="1">
      <c r="A13" s="24" t="s">
        <v>9</v>
      </c>
      <c r="B13" s="24">
        <v>35</v>
      </c>
      <c r="C13" s="24">
        <v>1220</v>
      </c>
      <c r="D13" s="13">
        <v>3000</v>
      </c>
      <c r="E13" s="17">
        <v>10</v>
      </c>
      <c r="F13" s="12">
        <f t="shared" si="0"/>
        <v>3458.7</v>
      </c>
      <c r="G13" s="13"/>
    </row>
    <row r="14" spans="1:24" s="5" customFormat="1" ht="25.9" customHeight="1">
      <c r="A14" s="24" t="s">
        <v>9</v>
      </c>
      <c r="B14" s="24">
        <v>40</v>
      </c>
      <c r="C14" s="24">
        <v>1220</v>
      </c>
      <c r="D14" s="13">
        <v>3000</v>
      </c>
      <c r="E14" s="17">
        <v>4</v>
      </c>
      <c r="F14" s="12">
        <f t="shared" si="0"/>
        <v>1581.12</v>
      </c>
      <c r="G14" s="13"/>
    </row>
    <row r="15" spans="1:24" s="5" customFormat="1" ht="25.9" customHeight="1">
      <c r="A15" s="23" t="s">
        <v>9</v>
      </c>
      <c r="B15" s="23">
        <v>40</v>
      </c>
      <c r="C15" s="23">
        <v>1210</v>
      </c>
      <c r="D15" s="17">
        <v>3000</v>
      </c>
      <c r="E15" s="17">
        <v>1</v>
      </c>
      <c r="F15" s="15">
        <f t="shared" si="0"/>
        <v>392.04</v>
      </c>
      <c r="G15" s="16"/>
    </row>
    <row r="16" spans="1:24" s="5" customFormat="1" ht="25.9" customHeight="1">
      <c r="A16" s="23" t="s">
        <v>9</v>
      </c>
      <c r="B16" s="24">
        <v>42</v>
      </c>
      <c r="C16" s="24">
        <v>1200</v>
      </c>
      <c r="D16" s="13">
        <v>2500</v>
      </c>
      <c r="E16" s="24">
        <v>3</v>
      </c>
      <c r="F16" s="25">
        <f t="shared" si="0"/>
        <v>1020.5999999999999</v>
      </c>
      <c r="G16" s="13"/>
    </row>
    <row r="17" spans="1:7" s="5" customFormat="1" ht="25.9" customHeight="1">
      <c r="A17" s="24" t="s">
        <v>9</v>
      </c>
      <c r="B17" s="24">
        <v>45</v>
      </c>
      <c r="C17" s="24">
        <v>1220</v>
      </c>
      <c r="D17" s="13">
        <v>3000</v>
      </c>
      <c r="E17" s="17">
        <v>6</v>
      </c>
      <c r="F17" s="12">
        <f t="shared" si="0"/>
        <v>2668.14</v>
      </c>
      <c r="G17" s="13"/>
    </row>
    <row r="18" spans="1:7" s="5" customFormat="1" ht="25.9" customHeight="1">
      <c r="A18" s="23" t="s">
        <v>9</v>
      </c>
      <c r="B18" s="23">
        <v>54</v>
      </c>
      <c r="C18" s="23">
        <v>1220</v>
      </c>
      <c r="D18" s="17">
        <v>3000</v>
      </c>
      <c r="E18" s="17">
        <v>1</v>
      </c>
      <c r="F18" s="15">
        <f t="shared" si="0"/>
        <v>533.62800000000004</v>
      </c>
      <c r="G18" s="16"/>
    </row>
    <row r="19" spans="1:7" s="5" customFormat="1" ht="25.9" customHeight="1">
      <c r="A19" s="24" t="s">
        <v>9</v>
      </c>
      <c r="B19" s="24">
        <v>60</v>
      </c>
      <c r="C19" s="24">
        <v>1220</v>
      </c>
      <c r="D19" s="13">
        <v>3000</v>
      </c>
      <c r="E19" s="17">
        <v>3</v>
      </c>
      <c r="F19" s="12">
        <f t="shared" si="0"/>
        <v>1778.7599999999998</v>
      </c>
      <c r="G19" s="13" t="s">
        <v>16</v>
      </c>
    </row>
    <row r="20" spans="1:7" s="5" customFormat="1" ht="25.9" customHeight="1">
      <c r="A20" s="24" t="s">
        <v>9</v>
      </c>
      <c r="B20" s="24">
        <v>65</v>
      </c>
      <c r="C20" s="24">
        <v>1220</v>
      </c>
      <c r="D20" s="13">
        <v>2900</v>
      </c>
      <c r="E20" s="17">
        <v>1</v>
      </c>
      <c r="F20" s="12">
        <f t="shared" si="0"/>
        <v>620.91899999999998</v>
      </c>
      <c r="G20" s="13"/>
    </row>
    <row r="21" spans="1:7" s="5" customFormat="1" ht="25.9" customHeight="1">
      <c r="A21" s="24" t="s">
        <v>9</v>
      </c>
      <c r="B21" s="24">
        <v>75</v>
      </c>
      <c r="C21" s="24">
        <v>1220</v>
      </c>
      <c r="D21" s="13">
        <v>3000</v>
      </c>
      <c r="E21" s="17">
        <v>1</v>
      </c>
      <c r="F21" s="12">
        <f t="shared" si="0"/>
        <v>741.15</v>
      </c>
      <c r="G21" s="13"/>
    </row>
    <row r="22" spans="1:7" s="5" customFormat="1" ht="25.9" customHeight="1">
      <c r="A22" s="24" t="s">
        <v>9</v>
      </c>
      <c r="B22" s="24">
        <v>80</v>
      </c>
      <c r="C22" s="24">
        <v>1220</v>
      </c>
      <c r="D22" s="13">
        <v>2880</v>
      </c>
      <c r="E22" s="17">
        <v>1</v>
      </c>
      <c r="F22" s="12">
        <f t="shared" si="0"/>
        <v>758.93759999999997</v>
      </c>
      <c r="G22" s="13"/>
    </row>
    <row r="23" spans="1:7" s="5" customFormat="1" ht="25.9" customHeight="1">
      <c r="A23" s="24" t="s">
        <v>9</v>
      </c>
      <c r="B23" s="24">
        <v>80</v>
      </c>
      <c r="C23" s="24">
        <v>1220</v>
      </c>
      <c r="D23" s="13">
        <v>3000</v>
      </c>
      <c r="E23" s="17">
        <v>1</v>
      </c>
      <c r="F23" s="12">
        <f t="shared" si="0"/>
        <v>790.56</v>
      </c>
      <c r="G23" s="13"/>
    </row>
    <row r="24" spans="1:7" s="5" customFormat="1" ht="25.9" customHeight="1">
      <c r="A24" s="24" t="s">
        <v>9</v>
      </c>
      <c r="B24" s="24">
        <v>85</v>
      </c>
      <c r="C24" s="24">
        <v>1220</v>
      </c>
      <c r="D24" s="13">
        <v>3000</v>
      </c>
      <c r="E24" s="17">
        <v>2</v>
      </c>
      <c r="F24" s="12">
        <f t="shared" si="0"/>
        <v>1679.94</v>
      </c>
      <c r="G24" s="13"/>
    </row>
    <row r="25" spans="1:7" s="5" customFormat="1" ht="25.9" customHeight="1">
      <c r="A25" s="23" t="s">
        <v>9</v>
      </c>
      <c r="B25" s="23">
        <v>90</v>
      </c>
      <c r="C25" s="23">
        <v>1220</v>
      </c>
      <c r="D25" s="17">
        <v>3000</v>
      </c>
      <c r="E25" s="17">
        <v>2</v>
      </c>
      <c r="F25" s="15">
        <f t="shared" si="0"/>
        <v>1778.76</v>
      </c>
      <c r="G25" s="16"/>
    </row>
    <row r="26" spans="1:7" s="5" customFormat="1" ht="25.9" customHeight="1">
      <c r="A26" s="24" t="s">
        <v>9</v>
      </c>
      <c r="B26" s="24">
        <v>95</v>
      </c>
      <c r="C26" s="24">
        <v>1220</v>
      </c>
      <c r="D26" s="13">
        <v>3000</v>
      </c>
      <c r="E26" s="17">
        <v>2</v>
      </c>
      <c r="F26" s="12">
        <f t="shared" si="0"/>
        <v>1877.5800000000002</v>
      </c>
      <c r="G26" s="13"/>
    </row>
    <row r="27" spans="1:7" s="5" customFormat="1" ht="25.9" customHeight="1">
      <c r="A27" s="24" t="s">
        <v>9</v>
      </c>
      <c r="B27" s="24">
        <v>100</v>
      </c>
      <c r="C27" s="24">
        <v>1220</v>
      </c>
      <c r="D27" s="13">
        <v>3000</v>
      </c>
      <c r="E27" s="17">
        <v>2</v>
      </c>
      <c r="F27" s="12">
        <f t="shared" si="0"/>
        <v>1976.4000000000003</v>
      </c>
      <c r="G27" s="13"/>
    </row>
    <row r="28" spans="1:7" s="5" customFormat="1" ht="25.9" customHeight="1">
      <c r="A28" s="24" t="s">
        <v>9</v>
      </c>
      <c r="B28" s="24">
        <v>120</v>
      </c>
      <c r="C28" s="24">
        <v>1220</v>
      </c>
      <c r="D28" s="13">
        <v>3000</v>
      </c>
      <c r="E28" s="17">
        <v>2</v>
      </c>
      <c r="F28" s="12">
        <f t="shared" si="0"/>
        <v>2371.6799999999998</v>
      </c>
      <c r="G28" s="13"/>
    </row>
    <row r="29" spans="1:7" s="5" customFormat="1" ht="25.9" customHeight="1">
      <c r="A29" s="23" t="s">
        <v>9</v>
      </c>
      <c r="B29" s="23">
        <v>155</v>
      </c>
      <c r="C29" s="23">
        <v>1100</v>
      </c>
      <c r="D29" s="17">
        <v>2100</v>
      </c>
      <c r="E29" s="17">
        <v>1</v>
      </c>
      <c r="F29" s="15">
        <f t="shared" si="0"/>
        <v>966.73500000000013</v>
      </c>
      <c r="G29" s="16"/>
    </row>
    <row r="30" spans="1:7" s="5" customFormat="1" ht="25.9" customHeight="1">
      <c r="A30" s="26" t="s">
        <v>17</v>
      </c>
      <c r="B30" s="26">
        <v>10</v>
      </c>
      <c r="C30" s="26">
        <v>1210</v>
      </c>
      <c r="D30" s="27">
        <v>2000</v>
      </c>
      <c r="E30" s="27">
        <v>4</v>
      </c>
      <c r="F30" s="20">
        <f t="shared" si="0"/>
        <v>261.36</v>
      </c>
      <c r="G30" s="27" t="s">
        <v>18</v>
      </c>
    </row>
    <row r="31" spans="1:7" s="5" customFormat="1" ht="25.9" customHeight="1">
      <c r="A31" s="26" t="s">
        <v>17</v>
      </c>
      <c r="B31" s="26">
        <v>20</v>
      </c>
      <c r="C31" s="26">
        <v>1210</v>
      </c>
      <c r="D31" s="27">
        <v>2550</v>
      </c>
      <c r="E31" s="27">
        <v>2</v>
      </c>
      <c r="F31" s="20">
        <f t="shared" si="0"/>
        <v>333.23399999999998</v>
      </c>
      <c r="G31" s="27" t="s">
        <v>18</v>
      </c>
    </row>
    <row r="32" spans="1:7" s="5" customFormat="1" ht="25.9" customHeight="1">
      <c r="A32" s="26" t="s">
        <v>17</v>
      </c>
      <c r="B32" s="26">
        <v>20</v>
      </c>
      <c r="C32" s="26">
        <v>1210</v>
      </c>
      <c r="D32" s="27">
        <v>2650</v>
      </c>
      <c r="E32" s="27">
        <v>2</v>
      </c>
      <c r="F32" s="20">
        <f t="shared" si="0"/>
        <v>346.30200000000002</v>
      </c>
      <c r="G32" s="27" t="s">
        <v>18</v>
      </c>
    </row>
    <row r="33" spans="1:7" s="5" customFormat="1" ht="25.9" customHeight="1">
      <c r="A33" s="26" t="s">
        <v>17</v>
      </c>
      <c r="B33" s="26">
        <v>30</v>
      </c>
      <c r="C33" s="26">
        <v>1210</v>
      </c>
      <c r="D33" s="27">
        <v>2970</v>
      </c>
      <c r="E33" s="27">
        <v>2</v>
      </c>
      <c r="F33" s="20">
        <f t="shared" si="0"/>
        <v>582.17939999999999</v>
      </c>
      <c r="G33" s="27" t="s">
        <v>18</v>
      </c>
    </row>
    <row r="34" spans="1:7" s="5" customFormat="1" ht="25.9" customHeight="1">
      <c r="A34" s="26" t="s">
        <v>17</v>
      </c>
      <c r="B34" s="26">
        <v>30</v>
      </c>
      <c r="C34" s="26">
        <v>1190</v>
      </c>
      <c r="D34" s="27">
        <v>2970</v>
      </c>
      <c r="E34" s="27">
        <v>2</v>
      </c>
      <c r="F34" s="20">
        <f t="shared" si="0"/>
        <v>572.5566</v>
      </c>
      <c r="G34" s="27" t="s">
        <v>18</v>
      </c>
    </row>
    <row r="35" spans="1:7" s="5" customFormat="1" ht="25.9" customHeight="1">
      <c r="A35" s="28"/>
      <c r="B35" s="28"/>
      <c r="C35" s="28"/>
      <c r="D35" s="29"/>
      <c r="E35" s="28"/>
      <c r="F35" s="30"/>
      <c r="G35" s="29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 t="s">
        <v>19</v>
      </c>
      <c r="B42" s="28"/>
      <c r="C42" s="28"/>
      <c r="D42" s="29"/>
      <c r="E42" s="28"/>
      <c r="F42" s="30">
        <f>SUM(F4:F41)</f>
        <v>34725.180600000014</v>
      </c>
      <c r="G42" s="29"/>
    </row>
  </sheetData>
  <autoFilter ref="A3:G34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IV34"/>
  <sheetViews>
    <sheetView workbookViewId="0">
      <pane ySplit="3" topLeftCell="A4" activePane="bottomLeft" state="frozen"/>
      <selection pane="bottomLeft" activeCell="J15" sqref="J15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42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34" si="0">B4*C4*D4*2.7/1000000*E4</f>
        <v>98.82</v>
      </c>
      <c r="G4" s="13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2500</v>
      </c>
      <c r="E5" s="17">
        <v>2</v>
      </c>
      <c r="F5" s="12">
        <f t="shared" si="0"/>
        <v>164.7</v>
      </c>
      <c r="G5" s="13"/>
    </row>
    <row r="6" spans="1:24" s="5" customFormat="1" ht="25.9" customHeight="1">
      <c r="A6" s="24" t="s">
        <v>9</v>
      </c>
      <c r="B6" s="24">
        <v>10</v>
      </c>
      <c r="C6" s="24">
        <v>1220</v>
      </c>
      <c r="D6" s="13">
        <v>2980</v>
      </c>
      <c r="E6" s="17">
        <v>1</v>
      </c>
      <c r="F6" s="12">
        <f t="shared" si="0"/>
        <v>98.161199999999994</v>
      </c>
      <c r="G6" s="13"/>
    </row>
    <row r="7" spans="1:24" s="5" customFormat="1" ht="25.9" customHeight="1">
      <c r="A7" s="23" t="s">
        <v>9</v>
      </c>
      <c r="B7" s="23">
        <v>10</v>
      </c>
      <c r="C7" s="23">
        <v>1010</v>
      </c>
      <c r="D7" s="17">
        <v>3000</v>
      </c>
      <c r="E7" s="17">
        <v>6</v>
      </c>
      <c r="F7" s="15">
        <f t="shared" si="0"/>
        <v>490.86</v>
      </c>
      <c r="G7" s="16"/>
    </row>
    <row r="8" spans="1:24" s="5" customFormat="1" ht="25.9" customHeight="1">
      <c r="A8" s="23" t="s">
        <v>9</v>
      </c>
      <c r="B8" s="23">
        <v>16</v>
      </c>
      <c r="C8" s="23">
        <v>1220</v>
      </c>
      <c r="D8" s="17">
        <v>3000</v>
      </c>
      <c r="E8" s="17">
        <f>16-16</f>
        <v>0</v>
      </c>
      <c r="F8" s="15">
        <f t="shared" si="0"/>
        <v>0</v>
      </c>
      <c r="G8" s="16"/>
    </row>
    <row r="9" spans="1:24" s="5" customFormat="1" ht="25.9" customHeight="1">
      <c r="A9" s="24" t="s">
        <v>9</v>
      </c>
      <c r="B9" s="24">
        <v>18</v>
      </c>
      <c r="C9" s="24">
        <v>1220</v>
      </c>
      <c r="D9" s="13">
        <v>3000</v>
      </c>
      <c r="E9" s="17">
        <f>3+8-8</f>
        <v>3</v>
      </c>
      <c r="F9" s="12">
        <f t="shared" si="0"/>
        <v>533.62800000000004</v>
      </c>
      <c r="G9" s="13"/>
    </row>
    <row r="10" spans="1:24" s="5" customFormat="1" ht="24.95" customHeight="1">
      <c r="A10" s="10" t="s">
        <v>9</v>
      </c>
      <c r="B10" s="10">
        <v>20</v>
      </c>
      <c r="C10" s="10">
        <v>1220</v>
      </c>
      <c r="D10" s="10">
        <v>3000</v>
      </c>
      <c r="E10" s="11">
        <f>1-1</f>
        <v>0</v>
      </c>
      <c r="F10" s="12">
        <f t="shared" si="0"/>
        <v>0</v>
      </c>
      <c r="G10" s="13" t="s">
        <v>26</v>
      </c>
    </row>
    <row r="11" spans="1:24" s="5" customFormat="1" ht="25.9" customHeight="1">
      <c r="A11" s="23" t="s">
        <v>9</v>
      </c>
      <c r="B11" s="23">
        <v>22</v>
      </c>
      <c r="C11" s="23">
        <v>1220</v>
      </c>
      <c r="D11" s="17">
        <v>3000</v>
      </c>
      <c r="E11" s="17">
        <v>8</v>
      </c>
      <c r="F11" s="15">
        <f t="shared" si="0"/>
        <v>1739.232</v>
      </c>
      <c r="G11" s="16" t="s">
        <v>30</v>
      </c>
    </row>
    <row r="12" spans="1:24" s="5" customFormat="1" ht="25.9" customHeight="1">
      <c r="A12" s="23" t="s">
        <v>9</v>
      </c>
      <c r="B12" s="23">
        <v>25</v>
      </c>
      <c r="C12" s="23">
        <v>1220</v>
      </c>
      <c r="D12" s="17">
        <v>3000</v>
      </c>
      <c r="E12" s="17">
        <f>5-5</f>
        <v>0</v>
      </c>
      <c r="F12" s="15">
        <f t="shared" si="0"/>
        <v>0</v>
      </c>
      <c r="G12" s="16"/>
    </row>
    <row r="13" spans="1:24" s="5" customFormat="1" ht="24.95" customHeight="1">
      <c r="A13" s="10" t="s">
        <v>9</v>
      </c>
      <c r="B13" s="10">
        <v>30</v>
      </c>
      <c r="C13" s="10">
        <v>1220</v>
      </c>
      <c r="D13" s="10">
        <v>3000</v>
      </c>
      <c r="E13" s="11">
        <f>9+4-4-7+3</f>
        <v>5</v>
      </c>
      <c r="F13" s="12">
        <f t="shared" si="0"/>
        <v>1482.3</v>
      </c>
      <c r="G13" s="13"/>
    </row>
    <row r="14" spans="1:24" s="5" customFormat="1" ht="24.95" customHeight="1">
      <c r="A14" s="10" t="s">
        <v>9</v>
      </c>
      <c r="B14" s="10">
        <v>30</v>
      </c>
      <c r="C14" s="10">
        <v>1200</v>
      </c>
      <c r="D14" s="10">
        <v>3000</v>
      </c>
      <c r="E14" s="11">
        <v>2</v>
      </c>
      <c r="F14" s="12">
        <f t="shared" si="0"/>
        <v>583.20000000000005</v>
      </c>
      <c r="G14" s="13"/>
    </row>
    <row r="15" spans="1:24" s="5" customFormat="1" ht="25.9" customHeight="1">
      <c r="A15" s="23" t="s">
        <v>9</v>
      </c>
      <c r="B15" s="23">
        <v>30</v>
      </c>
      <c r="C15" s="23">
        <v>1220</v>
      </c>
      <c r="D15" s="36">
        <v>3020</v>
      </c>
      <c r="E15" s="17">
        <v>1</v>
      </c>
      <c r="F15" s="15">
        <f t="shared" si="0"/>
        <v>298.43639999999999</v>
      </c>
      <c r="G15" s="16"/>
    </row>
    <row r="16" spans="1:24" s="5" customFormat="1" ht="25.9" customHeight="1">
      <c r="A16" s="24" t="s">
        <v>9</v>
      </c>
      <c r="B16" s="24">
        <v>30</v>
      </c>
      <c r="C16" s="24">
        <v>1220</v>
      </c>
      <c r="D16" s="37">
        <v>2900</v>
      </c>
      <c r="E16" s="17">
        <v>1</v>
      </c>
      <c r="F16" s="12">
        <f t="shared" si="0"/>
        <v>286.57799999999997</v>
      </c>
      <c r="G16" s="13"/>
    </row>
    <row r="17" spans="1:7" s="5" customFormat="1" ht="25.9" customHeight="1">
      <c r="A17" s="24" t="s">
        <v>9</v>
      </c>
      <c r="B17" s="24">
        <v>35</v>
      </c>
      <c r="C17" s="24">
        <v>1220</v>
      </c>
      <c r="D17" s="13">
        <v>3000</v>
      </c>
      <c r="E17" s="17">
        <v>1</v>
      </c>
      <c r="F17" s="12">
        <f t="shared" si="0"/>
        <v>345.87</v>
      </c>
      <c r="G17" s="13"/>
    </row>
    <row r="18" spans="1:7" s="5" customFormat="1" ht="25.9" customHeight="1">
      <c r="A18" s="23" t="s">
        <v>9</v>
      </c>
      <c r="B18" s="23">
        <v>40</v>
      </c>
      <c r="C18" s="23">
        <v>1210</v>
      </c>
      <c r="D18" s="17">
        <v>3000</v>
      </c>
      <c r="E18" s="17">
        <f>1+7</f>
        <v>8</v>
      </c>
      <c r="F18" s="15">
        <f t="shared" si="0"/>
        <v>3136.32</v>
      </c>
      <c r="G18" s="16"/>
    </row>
    <row r="19" spans="1:7" s="5" customFormat="1" ht="25.9" customHeight="1">
      <c r="A19" s="23" t="s">
        <v>9</v>
      </c>
      <c r="B19" s="24">
        <v>42</v>
      </c>
      <c r="C19" s="24">
        <v>1200</v>
      </c>
      <c r="D19" s="37">
        <v>2500</v>
      </c>
      <c r="E19" s="24">
        <v>3</v>
      </c>
      <c r="F19" s="25">
        <f t="shared" si="0"/>
        <v>1020.5999999999999</v>
      </c>
      <c r="G19" s="13"/>
    </row>
    <row r="20" spans="1:7" s="5" customFormat="1" ht="25.9" customHeight="1">
      <c r="A20" s="24" t="s">
        <v>9</v>
      </c>
      <c r="B20" s="24">
        <v>45</v>
      </c>
      <c r="C20" s="24">
        <v>1220</v>
      </c>
      <c r="D20" s="13">
        <v>3000</v>
      </c>
      <c r="E20" s="17">
        <f>3+3+4-10+2</f>
        <v>2</v>
      </c>
      <c r="F20" s="12">
        <f t="shared" si="0"/>
        <v>889.38</v>
      </c>
      <c r="G20" s="13" t="s">
        <v>41</v>
      </c>
    </row>
    <row r="21" spans="1:7" s="5" customFormat="1" ht="25.9" customHeight="1">
      <c r="A21" s="24" t="s">
        <v>9</v>
      </c>
      <c r="B21" s="24">
        <v>50</v>
      </c>
      <c r="C21" s="24">
        <v>1220</v>
      </c>
      <c r="D21" s="13">
        <v>3000</v>
      </c>
      <c r="E21" s="17">
        <v>2</v>
      </c>
      <c r="F21" s="12">
        <f t="shared" si="0"/>
        <v>988.20000000000016</v>
      </c>
      <c r="G21" s="13"/>
    </row>
    <row r="22" spans="1:7" s="5" customFormat="1" ht="25.9" customHeight="1">
      <c r="A22" s="23" t="s">
        <v>9</v>
      </c>
      <c r="B22" s="23">
        <v>54</v>
      </c>
      <c r="C22" s="23">
        <v>1220</v>
      </c>
      <c r="D22" s="17">
        <v>3000</v>
      </c>
      <c r="E22" s="17">
        <v>1</v>
      </c>
      <c r="F22" s="15">
        <f t="shared" si="0"/>
        <v>533.62800000000004</v>
      </c>
      <c r="G22" s="16"/>
    </row>
    <row r="23" spans="1:7" s="5" customFormat="1" ht="25.9" customHeight="1">
      <c r="A23" s="23" t="s">
        <v>9</v>
      </c>
      <c r="B23" s="23">
        <v>55</v>
      </c>
      <c r="C23" s="23">
        <v>1220</v>
      </c>
      <c r="D23" s="17">
        <v>2500</v>
      </c>
      <c r="E23" s="17">
        <f>1-1</f>
        <v>0</v>
      </c>
      <c r="F23" s="15">
        <f t="shared" si="0"/>
        <v>0</v>
      </c>
      <c r="G23" s="16"/>
    </row>
    <row r="24" spans="1:7" s="5" customFormat="1" ht="25.9" customHeight="1">
      <c r="A24" s="23" t="s">
        <v>9</v>
      </c>
      <c r="B24" s="23">
        <v>55</v>
      </c>
      <c r="C24" s="23">
        <v>1220</v>
      </c>
      <c r="D24" s="17">
        <v>3000</v>
      </c>
      <c r="E24" s="17">
        <f>5-5</f>
        <v>0</v>
      </c>
      <c r="F24" s="15">
        <f t="shared" si="0"/>
        <v>0</v>
      </c>
      <c r="G24" s="16"/>
    </row>
    <row r="25" spans="1:7" s="5" customFormat="1" ht="25.9" customHeight="1">
      <c r="A25" s="24" t="s">
        <v>9</v>
      </c>
      <c r="B25" s="24">
        <v>60</v>
      </c>
      <c r="C25" s="24">
        <v>1220</v>
      </c>
      <c r="D25" s="13">
        <v>3000</v>
      </c>
      <c r="E25" s="17">
        <v>3</v>
      </c>
      <c r="F25" s="12">
        <f t="shared" si="0"/>
        <v>1778.7599999999998</v>
      </c>
      <c r="G25" s="13" t="s">
        <v>30</v>
      </c>
    </row>
    <row r="26" spans="1:7" s="5" customFormat="1" ht="25.9" customHeight="1">
      <c r="A26" s="24" t="s">
        <v>9</v>
      </c>
      <c r="B26" s="24">
        <v>75</v>
      </c>
      <c r="C26" s="24">
        <v>1220</v>
      </c>
      <c r="D26" s="13">
        <v>3000</v>
      </c>
      <c r="E26" s="17">
        <f>1+2</f>
        <v>3</v>
      </c>
      <c r="F26" s="12">
        <f t="shared" si="0"/>
        <v>2223.4499999999998</v>
      </c>
      <c r="G26" s="13"/>
    </row>
    <row r="27" spans="1:7" s="5" customFormat="1" ht="25.9" customHeight="1">
      <c r="A27" s="24" t="s">
        <v>9</v>
      </c>
      <c r="B27" s="24">
        <v>85</v>
      </c>
      <c r="C27" s="24">
        <v>1220</v>
      </c>
      <c r="D27" s="13">
        <v>3000</v>
      </c>
      <c r="E27" s="17">
        <v>2</v>
      </c>
      <c r="F27" s="12">
        <f t="shared" si="0"/>
        <v>1679.94</v>
      </c>
      <c r="G27" s="13"/>
    </row>
    <row r="28" spans="1:7" s="5" customFormat="1" ht="25.9" customHeight="1">
      <c r="A28" s="23" t="s">
        <v>9</v>
      </c>
      <c r="B28" s="23">
        <v>90</v>
      </c>
      <c r="C28" s="23">
        <v>1220</v>
      </c>
      <c r="D28" s="17">
        <v>3000</v>
      </c>
      <c r="E28" s="17">
        <f>2-1+1</f>
        <v>2</v>
      </c>
      <c r="F28" s="15">
        <f t="shared" si="0"/>
        <v>1778.76</v>
      </c>
      <c r="G28" s="16"/>
    </row>
    <row r="29" spans="1:7" s="5" customFormat="1" ht="25.9" customHeight="1">
      <c r="A29" s="24" t="s">
        <v>9</v>
      </c>
      <c r="B29" s="24">
        <v>95</v>
      </c>
      <c r="C29" s="24">
        <v>1220</v>
      </c>
      <c r="D29" s="13">
        <v>3000</v>
      </c>
      <c r="E29" s="17">
        <v>2</v>
      </c>
      <c r="F29" s="12">
        <f t="shared" si="0"/>
        <v>1877.5800000000002</v>
      </c>
      <c r="G29" s="13"/>
    </row>
    <row r="30" spans="1:7" s="5" customFormat="1" ht="25.9" customHeight="1">
      <c r="A30" s="24" t="s">
        <v>9</v>
      </c>
      <c r="B30" s="24">
        <v>100</v>
      </c>
      <c r="C30" s="24">
        <v>1220</v>
      </c>
      <c r="D30" s="13">
        <v>3000</v>
      </c>
      <c r="E30" s="17">
        <v>1</v>
      </c>
      <c r="F30" s="12">
        <f t="shared" si="0"/>
        <v>988.20000000000016</v>
      </c>
      <c r="G30" s="13"/>
    </row>
    <row r="31" spans="1:7" s="5" customFormat="1" ht="25.9" customHeight="1">
      <c r="A31" s="24" t="s">
        <v>9</v>
      </c>
      <c r="B31" s="24">
        <v>110</v>
      </c>
      <c r="C31" s="24">
        <v>1220</v>
      </c>
      <c r="D31" s="13">
        <v>3000</v>
      </c>
      <c r="E31" s="17">
        <v>1</v>
      </c>
      <c r="F31" s="12">
        <f t="shared" si="0"/>
        <v>1087.02</v>
      </c>
      <c r="G31" s="13"/>
    </row>
    <row r="32" spans="1:7" s="5" customFormat="1" ht="25.9" customHeight="1">
      <c r="A32" s="24" t="s">
        <v>9</v>
      </c>
      <c r="B32" s="24">
        <v>110</v>
      </c>
      <c r="C32" s="24">
        <v>1220</v>
      </c>
      <c r="D32" s="13">
        <v>2470</v>
      </c>
      <c r="E32" s="17">
        <v>1</v>
      </c>
      <c r="F32" s="12">
        <f t="shared" si="0"/>
        <v>894.97979999999995</v>
      </c>
      <c r="G32" s="13"/>
    </row>
    <row r="33" spans="1:7" s="5" customFormat="1" ht="25.9" customHeight="1">
      <c r="A33" s="24" t="s">
        <v>9</v>
      </c>
      <c r="B33" s="24">
        <v>120</v>
      </c>
      <c r="C33" s="24">
        <v>1220</v>
      </c>
      <c r="D33" s="13">
        <v>3000</v>
      </c>
      <c r="E33" s="17">
        <v>3</v>
      </c>
      <c r="F33" s="12">
        <f t="shared" si="0"/>
        <v>3557.5199999999995</v>
      </c>
      <c r="G33" s="13"/>
    </row>
    <row r="34" spans="1:7" s="5" customFormat="1" ht="25.9" customHeight="1">
      <c r="A34" s="23" t="s">
        <v>9</v>
      </c>
      <c r="B34" s="23">
        <v>155</v>
      </c>
      <c r="C34" s="23">
        <v>1100</v>
      </c>
      <c r="D34" s="17">
        <v>2100</v>
      </c>
      <c r="E34" s="17">
        <v>1</v>
      </c>
      <c r="F34" s="15">
        <f t="shared" si="0"/>
        <v>966.73500000000013</v>
      </c>
      <c r="G34" s="16"/>
    </row>
  </sheetData>
  <autoFilter ref="A3:G34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IV43"/>
  <sheetViews>
    <sheetView workbookViewId="0">
      <pane ySplit="3" topLeftCell="A4" activePane="bottomLeft" state="frozen"/>
      <selection pane="bottomLeft" activeCell="J15" sqref="J15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42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5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14</v>
      </c>
      <c r="C13" s="24">
        <v>1000</v>
      </c>
      <c r="D13" s="13">
        <v>2500</v>
      </c>
      <c r="E13" s="17">
        <v>6</v>
      </c>
      <c r="F13" s="15">
        <f t="shared" si="0"/>
        <v>567</v>
      </c>
      <c r="G13" s="13"/>
    </row>
    <row r="14" spans="1:24" s="5" customFormat="1" ht="25.9" customHeight="1">
      <c r="A14" s="24">
        <v>5052</v>
      </c>
      <c r="B14" s="24">
        <v>20</v>
      </c>
      <c r="C14" s="24">
        <v>450</v>
      </c>
      <c r="D14" s="13">
        <v>450</v>
      </c>
      <c r="E14" s="17">
        <v>34</v>
      </c>
      <c r="F14" s="15">
        <f t="shared" si="0"/>
        <v>371.79</v>
      </c>
      <c r="G14" s="13"/>
    </row>
    <row r="15" spans="1:24" s="5" customFormat="1" ht="25.9" customHeight="1">
      <c r="A15" s="24">
        <v>5083</v>
      </c>
      <c r="B15" s="24">
        <v>42</v>
      </c>
      <c r="C15" s="24">
        <v>780</v>
      </c>
      <c r="D15" s="13">
        <v>780</v>
      </c>
      <c r="E15" s="17">
        <v>5</v>
      </c>
      <c r="F15" s="15">
        <f t="shared" si="0"/>
        <v>344.96280000000002</v>
      </c>
      <c r="G15" s="13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28"/>
      <c r="B17" s="28"/>
      <c r="C17" s="28"/>
      <c r="D17" s="29"/>
      <c r="E17" s="31"/>
      <c r="F17" s="32"/>
      <c r="G17" s="29"/>
    </row>
    <row r="18" spans="1:7" s="5" customFormat="1" ht="25.9" customHeight="1">
      <c r="A18" s="33"/>
      <c r="B18" s="33"/>
      <c r="C18" s="33"/>
      <c r="D18" s="31"/>
      <c r="E18" s="31"/>
      <c r="F18" s="34"/>
      <c r="G18" s="35"/>
    </row>
    <row r="19" spans="1:7" s="5" customFormat="1" ht="25.9" customHeight="1">
      <c r="A19" s="33"/>
      <c r="B19" s="28"/>
      <c r="C19" s="28"/>
      <c r="D19" s="29"/>
      <c r="E19" s="28"/>
      <c r="F19" s="30"/>
      <c r="G19" s="29"/>
    </row>
    <row r="20" spans="1:7" s="5" customFormat="1" ht="25.9" customHeight="1">
      <c r="A20" s="28"/>
      <c r="B20" s="28"/>
      <c r="C20" s="28"/>
      <c r="D20" s="29"/>
      <c r="E20" s="31"/>
      <c r="F20" s="32"/>
      <c r="G20" s="29"/>
    </row>
    <row r="21" spans="1:7" s="5" customFormat="1" ht="25.9" customHeight="1">
      <c r="A21" s="33"/>
      <c r="B21" s="33"/>
      <c r="C21" s="33"/>
      <c r="D21" s="31"/>
      <c r="E21" s="31"/>
      <c r="F21" s="34"/>
      <c r="G21" s="35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28"/>
      <c r="B28" s="28"/>
      <c r="C28" s="28"/>
      <c r="D28" s="29"/>
      <c r="E28" s="31"/>
      <c r="F28" s="32"/>
      <c r="G28" s="29"/>
    </row>
    <row r="29" spans="1:7" s="5" customFormat="1" ht="25.9" customHeight="1">
      <c r="A29" s="33"/>
      <c r="B29" s="33"/>
      <c r="C29" s="33"/>
      <c r="D29" s="31"/>
      <c r="E29" s="31"/>
      <c r="F29" s="34"/>
      <c r="G29" s="35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28"/>
      <c r="B34" s="28"/>
      <c r="C34" s="28"/>
      <c r="D34" s="29"/>
      <c r="E34" s="31"/>
      <c r="F34" s="32"/>
      <c r="G34" s="29"/>
    </row>
    <row r="35" spans="1:7" s="5" customFormat="1" ht="25.9" customHeight="1">
      <c r="A35" s="33"/>
      <c r="B35" s="33"/>
      <c r="C35" s="33"/>
      <c r="D35" s="31"/>
      <c r="E35" s="31"/>
      <c r="F35" s="34"/>
      <c r="G35" s="35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 t="s">
        <v>19</v>
      </c>
      <c r="B43" s="28"/>
      <c r="C43" s="28"/>
      <c r="D43" s="29"/>
      <c r="E43" s="28"/>
      <c r="F43" s="30">
        <f>SUM(F4:F42)</f>
        <v>8300.6046000000006</v>
      </c>
      <c r="G43" s="29"/>
    </row>
  </sheetData>
  <autoFilter ref="A3:G35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IV26"/>
  <sheetViews>
    <sheetView workbookViewId="0">
      <pane ySplit="3" topLeftCell="A4" activePane="bottomLeft" state="frozen"/>
      <selection pane="bottomLeft" activeCell="E11" sqref="E11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12.75" style="4" customWidth="1"/>
    <col min="8" max="22" width="8.875" style="5" customWidth="1"/>
    <col min="23" max="256" width="8.875" style="1" customWidth="1"/>
  </cols>
  <sheetData>
    <row r="1" spans="1:24" ht="29.25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43</v>
      </c>
      <c r="B2" s="52"/>
      <c r="C2" s="52"/>
      <c r="D2" s="52"/>
      <c r="E2" s="52"/>
      <c r="F2" s="52"/>
      <c r="G2" s="52"/>
    </row>
    <row r="3" spans="1:24" s="5" customFormat="1" ht="31.5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1.6" customHeight="1">
      <c r="A4" s="10" t="s">
        <v>9</v>
      </c>
      <c r="B4" s="10">
        <v>10</v>
      </c>
      <c r="C4" s="10">
        <v>1220</v>
      </c>
      <c r="D4" s="10">
        <v>3000</v>
      </c>
      <c r="E4" s="11">
        <v>6</v>
      </c>
      <c r="F4" s="12">
        <f t="shared" ref="F4:F26" si="0">B4*C4*D4*2.7/1000000*E4</f>
        <v>592.91999999999996</v>
      </c>
      <c r="G4" s="9"/>
      <c r="W4" s="1"/>
      <c r="X4" s="1"/>
    </row>
    <row r="5" spans="1:24" s="5" customFormat="1" ht="21.6" customHeight="1">
      <c r="A5" s="10" t="s">
        <v>9</v>
      </c>
      <c r="B5" s="10">
        <v>14</v>
      </c>
      <c r="C5" s="10">
        <v>1220</v>
      </c>
      <c r="D5" s="10">
        <v>2500</v>
      </c>
      <c r="E5" s="11">
        <v>1</v>
      </c>
      <c r="F5" s="12">
        <f t="shared" si="0"/>
        <v>115.29000000000002</v>
      </c>
      <c r="G5" s="9"/>
      <c r="W5" s="1"/>
      <c r="X5" s="1"/>
    </row>
    <row r="6" spans="1:24" s="5" customFormat="1" ht="21.6" customHeight="1">
      <c r="A6" s="10" t="s">
        <v>9</v>
      </c>
      <c r="B6" s="10">
        <v>16</v>
      </c>
      <c r="C6" s="10">
        <v>1220</v>
      </c>
      <c r="D6" s="10">
        <v>3000</v>
      </c>
      <c r="E6" s="11">
        <f>10+16-3-11</f>
        <v>12</v>
      </c>
      <c r="F6" s="12">
        <f t="shared" si="0"/>
        <v>1897.3440000000001</v>
      </c>
      <c r="G6" s="13"/>
    </row>
    <row r="7" spans="1:24" s="5" customFormat="1" ht="21.6" customHeight="1">
      <c r="A7" s="10" t="s">
        <v>9</v>
      </c>
      <c r="B7" s="10">
        <v>18</v>
      </c>
      <c r="C7" s="10">
        <v>1220</v>
      </c>
      <c r="D7" s="14">
        <v>2550</v>
      </c>
      <c r="E7" s="11">
        <v>1</v>
      </c>
      <c r="F7" s="12">
        <f t="shared" si="0"/>
        <v>151.19460000000001</v>
      </c>
      <c r="G7" s="13"/>
    </row>
    <row r="8" spans="1:24" s="5" customFormat="1" ht="21.6" customHeight="1">
      <c r="A8" s="10" t="s">
        <v>9</v>
      </c>
      <c r="B8" s="10">
        <v>20</v>
      </c>
      <c r="C8" s="10">
        <v>1220</v>
      </c>
      <c r="D8" s="10">
        <v>3000</v>
      </c>
      <c r="E8" s="11">
        <v>2</v>
      </c>
      <c r="F8" s="12">
        <f t="shared" si="0"/>
        <v>395.28</v>
      </c>
      <c r="G8" s="13" t="s">
        <v>34</v>
      </c>
    </row>
    <row r="9" spans="1:24" s="5" customFormat="1" ht="21.6" customHeight="1">
      <c r="A9" s="10" t="s">
        <v>9</v>
      </c>
      <c r="B9" s="10">
        <v>30</v>
      </c>
      <c r="C9" s="10">
        <v>1220</v>
      </c>
      <c r="D9" s="10">
        <v>3000</v>
      </c>
      <c r="E9" s="11">
        <v>1</v>
      </c>
      <c r="F9" s="12">
        <f t="shared" si="0"/>
        <v>296.45999999999998</v>
      </c>
      <c r="G9" s="13"/>
    </row>
    <row r="10" spans="1:24" s="5" customFormat="1" ht="21.6" customHeight="1">
      <c r="A10" s="10" t="s">
        <v>9</v>
      </c>
      <c r="B10" s="10">
        <v>30</v>
      </c>
      <c r="C10" s="10">
        <v>1200</v>
      </c>
      <c r="D10" s="10">
        <v>3000</v>
      </c>
      <c r="E10" s="11">
        <v>6</v>
      </c>
      <c r="F10" s="12">
        <f t="shared" si="0"/>
        <v>1749.6000000000001</v>
      </c>
      <c r="G10" s="13"/>
    </row>
    <row r="11" spans="1:24" s="5" customFormat="1" ht="21.6" customHeight="1">
      <c r="A11" s="10" t="s">
        <v>9</v>
      </c>
      <c r="B11" s="10">
        <v>40</v>
      </c>
      <c r="C11" s="10">
        <v>1220</v>
      </c>
      <c r="D11" s="10">
        <v>3000</v>
      </c>
      <c r="E11" s="11">
        <f>17-6-3</f>
        <v>8</v>
      </c>
      <c r="F11" s="12">
        <f t="shared" si="0"/>
        <v>3162.24</v>
      </c>
      <c r="G11" s="13"/>
    </row>
    <row r="12" spans="1:24" s="5" customFormat="1" ht="21.6" customHeight="1">
      <c r="A12" s="10" t="s">
        <v>9</v>
      </c>
      <c r="B12" s="10">
        <v>50</v>
      </c>
      <c r="C12" s="10">
        <v>1220</v>
      </c>
      <c r="D12" s="10">
        <v>3000</v>
      </c>
      <c r="E12" s="11">
        <f>21-4-5</f>
        <v>12</v>
      </c>
      <c r="F12" s="12">
        <f t="shared" si="0"/>
        <v>5929.2000000000007</v>
      </c>
      <c r="G12" s="13"/>
    </row>
    <row r="13" spans="1:24" s="5" customFormat="1" ht="21.6" customHeight="1">
      <c r="A13" s="10" t="s">
        <v>9</v>
      </c>
      <c r="B13" s="10">
        <v>55</v>
      </c>
      <c r="C13" s="10">
        <v>1220</v>
      </c>
      <c r="D13" s="10">
        <v>3000</v>
      </c>
      <c r="E13" s="11">
        <f>10-3+5</f>
        <v>12</v>
      </c>
      <c r="F13" s="12">
        <f t="shared" si="0"/>
        <v>6522.12</v>
      </c>
      <c r="G13" s="13"/>
    </row>
    <row r="14" spans="1:24" s="5" customFormat="1" ht="21.6" customHeight="1">
      <c r="A14" s="10" t="s">
        <v>9</v>
      </c>
      <c r="B14" s="10">
        <v>55</v>
      </c>
      <c r="C14" s="10">
        <v>1220</v>
      </c>
      <c r="D14" s="10">
        <v>2500</v>
      </c>
      <c r="E14" s="11">
        <v>1</v>
      </c>
      <c r="F14" s="12">
        <f t="shared" si="0"/>
        <v>452.92500000000001</v>
      </c>
      <c r="G14" s="13"/>
    </row>
    <row r="15" spans="1:24" s="5" customFormat="1" ht="21.6" customHeight="1">
      <c r="A15" s="10" t="s">
        <v>9</v>
      </c>
      <c r="B15" s="10">
        <v>75</v>
      </c>
      <c r="C15" s="10">
        <v>1220</v>
      </c>
      <c r="D15" s="14">
        <v>2870</v>
      </c>
      <c r="E15" s="11">
        <v>1</v>
      </c>
      <c r="F15" s="15">
        <f t="shared" si="0"/>
        <v>709.0335</v>
      </c>
      <c r="G15" s="16"/>
    </row>
    <row r="16" spans="1:24" s="5" customFormat="1" ht="21.6" customHeight="1">
      <c r="A16" s="10" t="s">
        <v>9</v>
      </c>
      <c r="B16" s="10">
        <v>85</v>
      </c>
      <c r="C16" s="10">
        <v>1220</v>
      </c>
      <c r="D16" s="10">
        <v>3000</v>
      </c>
      <c r="E16" s="11">
        <f>5-1</f>
        <v>4</v>
      </c>
      <c r="F16" s="15">
        <f t="shared" si="0"/>
        <v>3359.88</v>
      </c>
      <c r="G16" s="17"/>
    </row>
    <row r="17" spans="1:24" s="5" customFormat="1" ht="21.6" customHeight="1">
      <c r="A17" s="10" t="s">
        <v>9</v>
      </c>
      <c r="B17" s="10">
        <v>85</v>
      </c>
      <c r="C17" s="10">
        <v>1220</v>
      </c>
      <c r="D17" s="14">
        <v>2950</v>
      </c>
      <c r="E17" s="11">
        <v>1</v>
      </c>
      <c r="F17" s="15">
        <f t="shared" si="0"/>
        <v>825.97050000000002</v>
      </c>
      <c r="G17" s="17"/>
    </row>
    <row r="18" spans="1:24" s="5" customFormat="1" ht="21.6" customHeight="1">
      <c r="A18" s="10" t="s">
        <v>9</v>
      </c>
      <c r="B18" s="10">
        <v>95</v>
      </c>
      <c r="C18" s="10">
        <v>1220</v>
      </c>
      <c r="D18" s="10">
        <v>3000</v>
      </c>
      <c r="E18" s="11">
        <v>1</v>
      </c>
      <c r="F18" s="15">
        <f t="shared" si="0"/>
        <v>938.79000000000008</v>
      </c>
      <c r="G18" s="17"/>
    </row>
    <row r="19" spans="1:24" s="5" customFormat="1" ht="21.6" customHeight="1">
      <c r="A19" s="10" t="s">
        <v>9</v>
      </c>
      <c r="B19" s="10">
        <v>95</v>
      </c>
      <c r="C19" s="10">
        <v>1200</v>
      </c>
      <c r="D19" s="10">
        <v>3000</v>
      </c>
      <c r="E19" s="11">
        <v>1</v>
      </c>
      <c r="F19" s="15">
        <f t="shared" si="0"/>
        <v>923.40000000000009</v>
      </c>
      <c r="G19" s="17"/>
    </row>
    <row r="20" spans="1:24" s="5" customFormat="1" ht="21.6" customHeight="1">
      <c r="A20" s="18" t="s">
        <v>13</v>
      </c>
      <c r="B20" s="18">
        <v>10</v>
      </c>
      <c r="C20" s="18">
        <v>1220</v>
      </c>
      <c r="D20" s="22">
        <v>2600</v>
      </c>
      <c r="E20" s="19">
        <v>2</v>
      </c>
      <c r="F20" s="20">
        <f t="shared" si="0"/>
        <v>171.28800000000001</v>
      </c>
      <c r="G20" s="21" t="s">
        <v>12</v>
      </c>
      <c r="W20" s="1"/>
      <c r="X20" s="1"/>
    </row>
    <row r="21" spans="1:24" s="5" customFormat="1" ht="21.6" customHeight="1">
      <c r="A21" s="39" t="s">
        <v>17</v>
      </c>
      <c r="B21" s="39">
        <v>10</v>
      </c>
      <c r="C21" s="39">
        <v>1210</v>
      </c>
      <c r="D21" s="40">
        <v>2000</v>
      </c>
      <c r="E21" s="40">
        <v>3</v>
      </c>
      <c r="F21" s="41">
        <f t="shared" si="0"/>
        <v>196.02</v>
      </c>
      <c r="G21" s="40" t="s">
        <v>18</v>
      </c>
    </row>
    <row r="22" spans="1:24" s="5" customFormat="1" ht="21.6" customHeight="1">
      <c r="A22" s="39" t="s">
        <v>17</v>
      </c>
      <c r="B22" s="39">
        <v>10</v>
      </c>
      <c r="C22" s="39">
        <v>1210</v>
      </c>
      <c r="D22" s="40">
        <v>1800</v>
      </c>
      <c r="E22" s="40">
        <v>1</v>
      </c>
      <c r="F22" s="41">
        <f t="shared" si="0"/>
        <v>58.806000000000004</v>
      </c>
      <c r="G22" s="40" t="s">
        <v>18</v>
      </c>
    </row>
    <row r="23" spans="1:24" s="5" customFormat="1" ht="21.6" customHeight="1">
      <c r="A23" s="39" t="s">
        <v>17</v>
      </c>
      <c r="B23" s="39">
        <v>20</v>
      </c>
      <c r="C23" s="39">
        <v>1210</v>
      </c>
      <c r="D23" s="40">
        <v>2550</v>
      </c>
      <c r="E23" s="40">
        <v>2</v>
      </c>
      <c r="F23" s="41">
        <f t="shared" si="0"/>
        <v>333.23399999999998</v>
      </c>
      <c r="G23" s="40" t="s">
        <v>18</v>
      </c>
    </row>
    <row r="24" spans="1:24" s="5" customFormat="1" ht="21.6" customHeight="1">
      <c r="A24" s="39" t="s">
        <v>17</v>
      </c>
      <c r="B24" s="39">
        <v>20</v>
      </c>
      <c r="C24" s="39">
        <v>1210</v>
      </c>
      <c r="D24" s="40">
        <v>2650</v>
      </c>
      <c r="E24" s="40">
        <v>2</v>
      </c>
      <c r="F24" s="41">
        <f t="shared" si="0"/>
        <v>346.30200000000002</v>
      </c>
      <c r="G24" s="40" t="s">
        <v>18</v>
      </c>
    </row>
    <row r="25" spans="1:24" s="5" customFormat="1" ht="21.6" customHeight="1">
      <c r="A25" s="39" t="s">
        <v>17</v>
      </c>
      <c r="B25" s="39">
        <v>30</v>
      </c>
      <c r="C25" s="39">
        <v>1210</v>
      </c>
      <c r="D25" s="40">
        <v>2970</v>
      </c>
      <c r="E25" s="40">
        <v>2</v>
      </c>
      <c r="F25" s="41">
        <f t="shared" si="0"/>
        <v>582.17939999999999</v>
      </c>
      <c r="G25" s="40" t="s">
        <v>18</v>
      </c>
    </row>
    <row r="26" spans="1:24" s="5" customFormat="1" ht="21.6" customHeight="1">
      <c r="A26" s="39" t="s">
        <v>17</v>
      </c>
      <c r="B26" s="39">
        <v>30</v>
      </c>
      <c r="C26" s="39">
        <v>1190</v>
      </c>
      <c r="D26" s="40">
        <v>2970</v>
      </c>
      <c r="E26" s="40">
        <v>2</v>
      </c>
      <c r="F26" s="41">
        <f t="shared" si="0"/>
        <v>572.5566</v>
      </c>
      <c r="G26" s="40" t="s">
        <v>18</v>
      </c>
    </row>
  </sheetData>
  <autoFilter ref="A3:G26">
    <filterColumn colId="0"/>
  </autoFilter>
  <mergeCells count="2">
    <mergeCell ref="A1:G1"/>
    <mergeCell ref="A2:G2"/>
  </mergeCells>
  <phoneticPr fontId="19" type="noConversion"/>
  <printOptions horizontalCentered="1"/>
  <pageMargins left="0.31458333333333299" right="0.31458333333333299" top="0.35416666666666702" bottom="0.35416666666666702" header="0.31458333333333299" footer="0.31458333333333299"/>
</worksheet>
</file>

<file path=xl/worksheets/sheet53.xml><?xml version="1.0" encoding="utf-8"?>
<worksheet xmlns="http://schemas.openxmlformats.org/spreadsheetml/2006/main" xmlns:r="http://schemas.openxmlformats.org/officeDocument/2006/relationships">
  <dimension ref="A1:IV29"/>
  <sheetViews>
    <sheetView workbookViewId="0">
      <pane ySplit="3" topLeftCell="A14" activePane="bottomLeft" state="frozen"/>
      <selection pane="bottomLeft" activeCell="H25" sqref="H25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43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29" si="0">B4*C4*D4*2.7/1000000*E4</f>
        <v>98.82</v>
      </c>
      <c r="G4" s="13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2500</v>
      </c>
      <c r="E5" s="17">
        <v>2</v>
      </c>
      <c r="F5" s="12">
        <f t="shared" si="0"/>
        <v>164.7</v>
      </c>
      <c r="G5" s="13"/>
    </row>
    <row r="6" spans="1:24" s="5" customFormat="1" ht="25.9" customHeight="1">
      <c r="A6" s="24" t="s">
        <v>9</v>
      </c>
      <c r="B6" s="24">
        <v>10</v>
      </c>
      <c r="C6" s="24">
        <v>1220</v>
      </c>
      <c r="D6" s="13">
        <v>2980</v>
      </c>
      <c r="E6" s="17">
        <v>1</v>
      </c>
      <c r="F6" s="12">
        <f t="shared" si="0"/>
        <v>98.161199999999994</v>
      </c>
      <c r="G6" s="13"/>
    </row>
    <row r="7" spans="1:24" s="5" customFormat="1" ht="25.9" customHeight="1">
      <c r="A7" s="23" t="s">
        <v>9</v>
      </c>
      <c r="B7" s="23">
        <v>10</v>
      </c>
      <c r="C7" s="23">
        <v>1010</v>
      </c>
      <c r="D7" s="17">
        <v>3000</v>
      </c>
      <c r="E7" s="17">
        <v>6</v>
      </c>
      <c r="F7" s="15">
        <f t="shared" si="0"/>
        <v>490.86</v>
      </c>
      <c r="G7" s="16"/>
    </row>
    <row r="8" spans="1:24" s="5" customFormat="1" ht="25.9" customHeight="1">
      <c r="A8" s="24" t="s">
        <v>9</v>
      </c>
      <c r="B8" s="24">
        <v>18</v>
      </c>
      <c r="C8" s="24">
        <v>1220</v>
      </c>
      <c r="D8" s="13">
        <v>3000</v>
      </c>
      <c r="E8" s="17">
        <f>3+8-8</f>
        <v>3</v>
      </c>
      <c r="F8" s="12">
        <f t="shared" si="0"/>
        <v>533.62800000000004</v>
      </c>
      <c r="G8" s="13"/>
    </row>
    <row r="9" spans="1:24" s="5" customFormat="1" ht="25.9" customHeight="1">
      <c r="A9" s="23" t="s">
        <v>9</v>
      </c>
      <c r="B9" s="23">
        <v>22</v>
      </c>
      <c r="C9" s="23">
        <v>1220</v>
      </c>
      <c r="D9" s="17">
        <v>3000</v>
      </c>
      <c r="E9" s="17">
        <v>8</v>
      </c>
      <c r="F9" s="15">
        <f t="shared" si="0"/>
        <v>1739.232</v>
      </c>
      <c r="G9" s="16" t="s">
        <v>30</v>
      </c>
    </row>
    <row r="10" spans="1:24" s="5" customFormat="1" ht="24.95" customHeight="1">
      <c r="A10" s="10" t="s">
        <v>9</v>
      </c>
      <c r="B10" s="10">
        <v>30</v>
      </c>
      <c r="C10" s="10">
        <v>1220</v>
      </c>
      <c r="D10" s="10">
        <v>3000</v>
      </c>
      <c r="E10" s="11">
        <f>9+4-4-7+3</f>
        <v>5</v>
      </c>
      <c r="F10" s="12">
        <f t="shared" si="0"/>
        <v>1482.3</v>
      </c>
      <c r="G10" s="13"/>
    </row>
    <row r="11" spans="1:24" s="5" customFormat="1" ht="24.95" customHeight="1">
      <c r="A11" s="10" t="s">
        <v>9</v>
      </c>
      <c r="B11" s="10">
        <v>30</v>
      </c>
      <c r="C11" s="10">
        <v>1200</v>
      </c>
      <c r="D11" s="10">
        <v>3000</v>
      </c>
      <c r="E11" s="11">
        <v>2</v>
      </c>
      <c r="F11" s="12">
        <f t="shared" si="0"/>
        <v>583.20000000000005</v>
      </c>
      <c r="G11" s="13"/>
    </row>
    <row r="12" spans="1:24" s="5" customFormat="1" ht="25.9" customHeight="1">
      <c r="A12" s="23" t="s">
        <v>9</v>
      </c>
      <c r="B12" s="23">
        <v>30</v>
      </c>
      <c r="C12" s="23">
        <v>1220</v>
      </c>
      <c r="D12" s="36">
        <v>3020</v>
      </c>
      <c r="E12" s="17">
        <v>1</v>
      </c>
      <c r="F12" s="15">
        <f t="shared" si="0"/>
        <v>298.43639999999999</v>
      </c>
      <c r="G12" s="16"/>
    </row>
    <row r="13" spans="1:24" s="5" customFormat="1" ht="25.9" customHeight="1">
      <c r="A13" s="24" t="s">
        <v>9</v>
      </c>
      <c r="B13" s="24">
        <v>30</v>
      </c>
      <c r="C13" s="24">
        <v>1220</v>
      </c>
      <c r="D13" s="37">
        <v>2900</v>
      </c>
      <c r="E13" s="17">
        <v>1</v>
      </c>
      <c r="F13" s="12">
        <f t="shared" si="0"/>
        <v>286.57799999999997</v>
      </c>
      <c r="G13" s="13"/>
    </row>
    <row r="14" spans="1:24" s="5" customFormat="1" ht="25.9" customHeight="1">
      <c r="A14" s="24" t="s">
        <v>9</v>
      </c>
      <c r="B14" s="24">
        <v>35</v>
      </c>
      <c r="C14" s="24">
        <v>1220</v>
      </c>
      <c r="D14" s="13">
        <v>3000</v>
      </c>
      <c r="E14" s="17">
        <v>1</v>
      </c>
      <c r="F14" s="12">
        <f t="shared" si="0"/>
        <v>345.87</v>
      </c>
      <c r="G14" s="13"/>
    </row>
    <row r="15" spans="1:24" s="5" customFormat="1" ht="25.9" customHeight="1">
      <c r="A15" s="23" t="s">
        <v>9</v>
      </c>
      <c r="B15" s="23">
        <v>40</v>
      </c>
      <c r="C15" s="23">
        <v>1210</v>
      </c>
      <c r="D15" s="17">
        <v>3000</v>
      </c>
      <c r="E15" s="17">
        <f>1+7</f>
        <v>8</v>
      </c>
      <c r="F15" s="15">
        <f t="shared" si="0"/>
        <v>3136.32</v>
      </c>
      <c r="G15" s="16"/>
    </row>
    <row r="16" spans="1:24" s="5" customFormat="1" ht="25.9" customHeight="1">
      <c r="A16" s="23" t="s">
        <v>9</v>
      </c>
      <c r="B16" s="24">
        <v>42</v>
      </c>
      <c r="C16" s="24">
        <v>1200</v>
      </c>
      <c r="D16" s="37">
        <v>2500</v>
      </c>
      <c r="E16" s="24">
        <v>3</v>
      </c>
      <c r="F16" s="25">
        <f t="shared" si="0"/>
        <v>1020.5999999999999</v>
      </c>
      <c r="G16" s="13"/>
    </row>
    <row r="17" spans="1:7" s="5" customFormat="1" ht="25.9" customHeight="1">
      <c r="A17" s="24" t="s">
        <v>9</v>
      </c>
      <c r="B17" s="24">
        <v>45</v>
      </c>
      <c r="C17" s="24">
        <v>1220</v>
      </c>
      <c r="D17" s="13">
        <v>3000</v>
      </c>
      <c r="E17" s="17">
        <f>3+3+4-10+2</f>
        <v>2</v>
      </c>
      <c r="F17" s="12">
        <f t="shared" si="0"/>
        <v>889.38</v>
      </c>
      <c r="G17" s="13" t="s">
        <v>41</v>
      </c>
    </row>
    <row r="18" spans="1:7" s="5" customFormat="1" ht="25.9" customHeight="1">
      <c r="A18" s="24" t="s">
        <v>9</v>
      </c>
      <c r="B18" s="24">
        <v>50</v>
      </c>
      <c r="C18" s="24">
        <v>1220</v>
      </c>
      <c r="D18" s="13">
        <v>3000</v>
      </c>
      <c r="E18" s="17">
        <v>2</v>
      </c>
      <c r="F18" s="12">
        <f t="shared" si="0"/>
        <v>988.20000000000016</v>
      </c>
      <c r="G18" s="13"/>
    </row>
    <row r="19" spans="1:7" s="5" customFormat="1" ht="25.9" customHeight="1">
      <c r="A19" s="23" t="s">
        <v>9</v>
      </c>
      <c r="B19" s="23">
        <v>54</v>
      </c>
      <c r="C19" s="23">
        <v>1220</v>
      </c>
      <c r="D19" s="17">
        <v>3000</v>
      </c>
      <c r="E19" s="17">
        <v>1</v>
      </c>
      <c r="F19" s="15">
        <f t="shared" si="0"/>
        <v>533.62800000000004</v>
      </c>
      <c r="G19" s="16"/>
    </row>
    <row r="20" spans="1:7" s="5" customFormat="1" ht="25.9" customHeight="1">
      <c r="A20" s="24" t="s">
        <v>9</v>
      </c>
      <c r="B20" s="24">
        <v>60</v>
      </c>
      <c r="C20" s="24">
        <v>1220</v>
      </c>
      <c r="D20" s="13">
        <v>3000</v>
      </c>
      <c r="E20" s="17">
        <v>3</v>
      </c>
      <c r="F20" s="12">
        <f t="shared" si="0"/>
        <v>1778.7599999999998</v>
      </c>
      <c r="G20" s="13" t="s">
        <v>30</v>
      </c>
    </row>
    <row r="21" spans="1:7" s="5" customFormat="1" ht="25.9" customHeight="1">
      <c r="A21" s="24" t="s">
        <v>9</v>
      </c>
      <c r="B21" s="24">
        <v>75</v>
      </c>
      <c r="C21" s="24">
        <v>1220</v>
      </c>
      <c r="D21" s="13">
        <v>3000</v>
      </c>
      <c r="E21" s="17">
        <f>1+2</f>
        <v>3</v>
      </c>
      <c r="F21" s="12">
        <f t="shared" si="0"/>
        <v>2223.4499999999998</v>
      </c>
      <c r="G21" s="13"/>
    </row>
    <row r="22" spans="1:7" s="5" customFormat="1" ht="25.9" customHeight="1">
      <c r="A22" s="24" t="s">
        <v>9</v>
      </c>
      <c r="B22" s="24">
        <v>85</v>
      </c>
      <c r="C22" s="24">
        <v>1220</v>
      </c>
      <c r="D22" s="13">
        <v>3000</v>
      </c>
      <c r="E22" s="17">
        <v>2</v>
      </c>
      <c r="F22" s="12">
        <f t="shared" si="0"/>
        <v>1679.94</v>
      </c>
      <c r="G22" s="13"/>
    </row>
    <row r="23" spans="1:7" s="5" customFormat="1" ht="25.9" customHeight="1">
      <c r="A23" s="23" t="s">
        <v>9</v>
      </c>
      <c r="B23" s="23">
        <v>90</v>
      </c>
      <c r="C23" s="23">
        <v>1220</v>
      </c>
      <c r="D23" s="17">
        <v>3000</v>
      </c>
      <c r="E23" s="17">
        <f>2-1+1</f>
        <v>2</v>
      </c>
      <c r="F23" s="15">
        <f t="shared" si="0"/>
        <v>1778.76</v>
      </c>
      <c r="G23" s="16"/>
    </row>
    <row r="24" spans="1:7" s="5" customFormat="1" ht="25.9" customHeight="1">
      <c r="A24" s="24" t="s">
        <v>9</v>
      </c>
      <c r="B24" s="24">
        <v>95</v>
      </c>
      <c r="C24" s="24">
        <v>1220</v>
      </c>
      <c r="D24" s="13">
        <v>3000</v>
      </c>
      <c r="E24" s="17">
        <v>2</v>
      </c>
      <c r="F24" s="12">
        <f t="shared" si="0"/>
        <v>1877.5800000000002</v>
      </c>
      <c r="G24" s="13"/>
    </row>
    <row r="25" spans="1:7" s="5" customFormat="1" ht="25.9" customHeight="1">
      <c r="A25" s="24" t="s">
        <v>9</v>
      </c>
      <c r="B25" s="24">
        <v>100</v>
      </c>
      <c r="C25" s="24">
        <v>1220</v>
      </c>
      <c r="D25" s="13">
        <v>3000</v>
      </c>
      <c r="E25" s="17">
        <v>1</v>
      </c>
      <c r="F25" s="12">
        <f t="shared" si="0"/>
        <v>988.20000000000016</v>
      </c>
      <c r="G25" s="13"/>
    </row>
    <row r="26" spans="1:7" s="5" customFormat="1" ht="25.9" customHeight="1">
      <c r="A26" s="24" t="s">
        <v>9</v>
      </c>
      <c r="B26" s="24">
        <v>110</v>
      </c>
      <c r="C26" s="24">
        <v>1220</v>
      </c>
      <c r="D26" s="13">
        <v>3000</v>
      </c>
      <c r="E26" s="17">
        <v>1</v>
      </c>
      <c r="F26" s="12">
        <f t="shared" si="0"/>
        <v>1087.02</v>
      </c>
      <c r="G26" s="13"/>
    </row>
    <row r="27" spans="1:7" s="5" customFormat="1" ht="25.9" customHeight="1">
      <c r="A27" s="24" t="s">
        <v>9</v>
      </c>
      <c r="B27" s="24">
        <v>110</v>
      </c>
      <c r="C27" s="24">
        <v>1220</v>
      </c>
      <c r="D27" s="13">
        <v>2470</v>
      </c>
      <c r="E27" s="17">
        <v>1</v>
      </c>
      <c r="F27" s="12">
        <f t="shared" si="0"/>
        <v>894.97979999999995</v>
      </c>
      <c r="G27" s="13"/>
    </row>
    <row r="28" spans="1:7" s="5" customFormat="1" ht="25.9" customHeight="1">
      <c r="A28" s="24" t="s">
        <v>9</v>
      </c>
      <c r="B28" s="24">
        <v>120</v>
      </c>
      <c r="C28" s="24">
        <v>1220</v>
      </c>
      <c r="D28" s="13">
        <v>3000</v>
      </c>
      <c r="E28" s="17">
        <v>3</v>
      </c>
      <c r="F28" s="12">
        <f t="shared" si="0"/>
        <v>3557.5199999999995</v>
      </c>
      <c r="G28" s="13"/>
    </row>
    <row r="29" spans="1:7" s="5" customFormat="1" ht="25.9" customHeight="1">
      <c r="A29" s="23" t="s">
        <v>9</v>
      </c>
      <c r="B29" s="23">
        <v>155</v>
      </c>
      <c r="C29" s="23">
        <v>1100</v>
      </c>
      <c r="D29" s="17">
        <v>2100</v>
      </c>
      <c r="E29" s="17">
        <v>1</v>
      </c>
      <c r="F29" s="15">
        <f t="shared" si="0"/>
        <v>966.73500000000013</v>
      </c>
      <c r="G29" s="16"/>
    </row>
  </sheetData>
  <autoFilter ref="A3:G29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IV43"/>
  <sheetViews>
    <sheetView workbookViewId="0">
      <pane ySplit="3" topLeftCell="A4" activePane="bottomLeft" state="frozen"/>
      <selection pane="bottomLeft" activeCell="H25" sqref="H25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43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5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14</v>
      </c>
      <c r="C13" s="24">
        <v>1000</v>
      </c>
      <c r="D13" s="13">
        <v>2500</v>
      </c>
      <c r="E13" s="17">
        <v>6</v>
      </c>
      <c r="F13" s="15">
        <f t="shared" si="0"/>
        <v>567</v>
      </c>
      <c r="G13" s="13"/>
    </row>
    <row r="14" spans="1:24" s="5" customFormat="1" ht="25.9" customHeight="1">
      <c r="A14" s="24">
        <v>5052</v>
      </c>
      <c r="B14" s="24">
        <v>20</v>
      </c>
      <c r="C14" s="24">
        <v>450</v>
      </c>
      <c r="D14" s="13">
        <v>450</v>
      </c>
      <c r="E14" s="17">
        <v>34</v>
      </c>
      <c r="F14" s="15">
        <f t="shared" si="0"/>
        <v>371.79</v>
      </c>
      <c r="G14" s="13"/>
    </row>
    <row r="15" spans="1:24" s="5" customFormat="1" ht="25.9" customHeight="1">
      <c r="A15" s="24">
        <v>5083</v>
      </c>
      <c r="B15" s="24">
        <v>42</v>
      </c>
      <c r="C15" s="24">
        <v>780</v>
      </c>
      <c r="D15" s="13">
        <v>780</v>
      </c>
      <c r="E15" s="17">
        <v>5</v>
      </c>
      <c r="F15" s="15">
        <f t="shared" si="0"/>
        <v>344.96280000000002</v>
      </c>
      <c r="G15" s="13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28"/>
      <c r="B17" s="28"/>
      <c r="C17" s="28"/>
      <c r="D17" s="29"/>
      <c r="E17" s="31"/>
      <c r="F17" s="32"/>
      <c r="G17" s="29"/>
    </row>
    <row r="18" spans="1:7" s="5" customFormat="1" ht="25.9" customHeight="1">
      <c r="A18" s="33"/>
      <c r="B18" s="33"/>
      <c r="C18" s="33"/>
      <c r="D18" s="31"/>
      <c r="E18" s="31"/>
      <c r="F18" s="34"/>
      <c r="G18" s="35"/>
    </row>
    <row r="19" spans="1:7" s="5" customFormat="1" ht="25.9" customHeight="1">
      <c r="A19" s="33"/>
      <c r="B19" s="28"/>
      <c r="C19" s="28"/>
      <c r="D19" s="29"/>
      <c r="E19" s="28"/>
      <c r="F19" s="30"/>
      <c r="G19" s="29"/>
    </row>
    <row r="20" spans="1:7" s="5" customFormat="1" ht="25.9" customHeight="1">
      <c r="A20" s="28"/>
      <c r="B20" s="28"/>
      <c r="C20" s="28"/>
      <c r="D20" s="29"/>
      <c r="E20" s="31"/>
      <c r="F20" s="32"/>
      <c r="G20" s="29"/>
    </row>
    <row r="21" spans="1:7" s="5" customFormat="1" ht="25.9" customHeight="1">
      <c r="A21" s="33"/>
      <c r="B21" s="33"/>
      <c r="C21" s="33"/>
      <c r="D21" s="31"/>
      <c r="E21" s="31"/>
      <c r="F21" s="34"/>
      <c r="G21" s="35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28"/>
      <c r="B28" s="28"/>
      <c r="C28" s="28"/>
      <c r="D28" s="29"/>
      <c r="E28" s="31"/>
      <c r="F28" s="32"/>
      <c r="G28" s="29"/>
    </row>
    <row r="29" spans="1:7" s="5" customFormat="1" ht="25.9" customHeight="1">
      <c r="A29" s="33"/>
      <c r="B29" s="33"/>
      <c r="C29" s="33"/>
      <c r="D29" s="31"/>
      <c r="E29" s="31"/>
      <c r="F29" s="34"/>
      <c r="G29" s="35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28"/>
      <c r="B34" s="28"/>
      <c r="C34" s="28"/>
      <c r="D34" s="29"/>
      <c r="E34" s="31"/>
      <c r="F34" s="32"/>
      <c r="G34" s="29"/>
    </row>
    <row r="35" spans="1:7" s="5" customFormat="1" ht="25.9" customHeight="1">
      <c r="A35" s="33"/>
      <c r="B35" s="33"/>
      <c r="C35" s="33"/>
      <c r="D35" s="31"/>
      <c r="E35" s="31"/>
      <c r="F35" s="34"/>
      <c r="G35" s="35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 t="s">
        <v>19</v>
      </c>
      <c r="B43" s="28"/>
      <c r="C43" s="28"/>
      <c r="D43" s="29"/>
      <c r="E43" s="28"/>
      <c r="F43" s="30">
        <f>SUM(F4:F42)</f>
        <v>8300.6046000000006</v>
      </c>
      <c r="G43" s="29"/>
    </row>
  </sheetData>
  <autoFilter ref="A3:G35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IV36"/>
  <sheetViews>
    <sheetView workbookViewId="0">
      <pane ySplit="3" topLeftCell="A4" activePane="bottomLeft" state="frozen"/>
      <selection pane="bottomLeft" activeCell="I25" sqref="I25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12.75" style="4" customWidth="1"/>
    <col min="8" max="22" width="8.875" style="5" customWidth="1"/>
    <col min="23" max="256" width="8.875" style="1" customWidth="1"/>
  </cols>
  <sheetData>
    <row r="1" spans="1:24" ht="29.25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44</v>
      </c>
      <c r="B2" s="52"/>
      <c r="C2" s="52"/>
      <c r="D2" s="52"/>
      <c r="E2" s="52"/>
      <c r="F2" s="52"/>
      <c r="G2" s="52"/>
    </row>
    <row r="3" spans="1:24" s="5" customFormat="1" ht="31.5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1.6" customHeight="1">
      <c r="A4" s="10" t="s">
        <v>9</v>
      </c>
      <c r="B4" s="10">
        <v>10</v>
      </c>
      <c r="C4" s="10">
        <v>1220</v>
      </c>
      <c r="D4" s="10">
        <v>3000</v>
      </c>
      <c r="E4" s="11">
        <v>6</v>
      </c>
      <c r="F4" s="12">
        <f t="shared" ref="F4:F36" si="0">B4*C4*D4*2.7/1000000*E4</f>
        <v>592.91999999999996</v>
      </c>
      <c r="G4" s="9"/>
      <c r="W4" s="1"/>
      <c r="X4" s="1"/>
    </row>
    <row r="5" spans="1:24" s="5" customFormat="1" ht="21.6" customHeight="1">
      <c r="A5" s="10" t="s">
        <v>9</v>
      </c>
      <c r="B5" s="10">
        <v>12</v>
      </c>
      <c r="C5" s="10">
        <v>1220</v>
      </c>
      <c r="D5" s="10">
        <v>3000</v>
      </c>
      <c r="E5" s="11">
        <v>3</v>
      </c>
      <c r="F5" s="12">
        <f t="shared" si="0"/>
        <v>355.75200000000007</v>
      </c>
      <c r="G5" s="9"/>
      <c r="W5" s="1"/>
      <c r="X5" s="1"/>
    </row>
    <row r="6" spans="1:24" s="5" customFormat="1" ht="21.6" customHeight="1">
      <c r="A6" s="10" t="s">
        <v>9</v>
      </c>
      <c r="B6" s="10">
        <v>14</v>
      </c>
      <c r="C6" s="10">
        <v>1220</v>
      </c>
      <c r="D6" s="10">
        <v>2500</v>
      </c>
      <c r="E6" s="11">
        <v>1</v>
      </c>
      <c r="F6" s="12">
        <f t="shared" si="0"/>
        <v>115.29000000000002</v>
      </c>
      <c r="G6" s="9"/>
      <c r="W6" s="1"/>
      <c r="X6" s="1"/>
    </row>
    <row r="7" spans="1:24" s="5" customFormat="1" ht="21.6" customHeight="1">
      <c r="A7" s="10" t="s">
        <v>9</v>
      </c>
      <c r="B7" s="10">
        <v>16</v>
      </c>
      <c r="C7" s="10">
        <v>1220</v>
      </c>
      <c r="D7" s="10">
        <v>3000</v>
      </c>
      <c r="E7" s="11">
        <f>10+16-3-11</f>
        <v>12</v>
      </c>
      <c r="F7" s="12">
        <f t="shared" si="0"/>
        <v>1897.3440000000001</v>
      </c>
      <c r="G7" s="13"/>
    </row>
    <row r="8" spans="1:24" s="5" customFormat="1" ht="21.6" customHeight="1">
      <c r="A8" s="10" t="s">
        <v>9</v>
      </c>
      <c r="B8" s="10">
        <v>18</v>
      </c>
      <c r="C8" s="14">
        <v>1217</v>
      </c>
      <c r="D8" s="38">
        <v>3000</v>
      </c>
      <c r="E8" s="11">
        <v>1</v>
      </c>
      <c r="F8" s="12">
        <f t="shared" si="0"/>
        <v>177.43860000000001</v>
      </c>
      <c r="G8" s="13"/>
    </row>
    <row r="9" spans="1:24" s="5" customFormat="1" ht="21.6" customHeight="1">
      <c r="A9" s="10" t="s">
        <v>9</v>
      </c>
      <c r="B9" s="10">
        <v>18</v>
      </c>
      <c r="C9" s="38">
        <v>1220</v>
      </c>
      <c r="D9" s="38">
        <v>2550</v>
      </c>
      <c r="E9" s="11">
        <v>1</v>
      </c>
      <c r="F9" s="12">
        <f t="shared" si="0"/>
        <v>151.19460000000001</v>
      </c>
      <c r="G9" s="13"/>
    </row>
    <row r="10" spans="1:24" s="5" customFormat="1" ht="21.6" customHeight="1">
      <c r="A10" s="10" t="s">
        <v>9</v>
      </c>
      <c r="B10" s="10">
        <v>20</v>
      </c>
      <c r="C10" s="10">
        <v>1220</v>
      </c>
      <c r="D10" s="10">
        <v>3000</v>
      </c>
      <c r="E10" s="11">
        <v>2</v>
      </c>
      <c r="F10" s="12">
        <f t="shared" si="0"/>
        <v>395.28</v>
      </c>
      <c r="G10" s="13" t="s">
        <v>34</v>
      </c>
    </row>
    <row r="11" spans="1:24" s="5" customFormat="1" ht="21.6" customHeight="1">
      <c r="A11" s="10" t="s">
        <v>9</v>
      </c>
      <c r="B11" s="10">
        <v>30</v>
      </c>
      <c r="C11" s="10">
        <v>1220</v>
      </c>
      <c r="D11" s="10">
        <v>3020</v>
      </c>
      <c r="E11" s="11">
        <v>1</v>
      </c>
      <c r="F11" s="12">
        <f t="shared" si="0"/>
        <v>298.43639999999999</v>
      </c>
      <c r="G11" s="13"/>
    </row>
    <row r="12" spans="1:24" s="5" customFormat="1" ht="21.6" customHeight="1">
      <c r="A12" s="10" t="s">
        <v>9</v>
      </c>
      <c r="B12" s="10">
        <v>30</v>
      </c>
      <c r="C12" s="10">
        <v>1200</v>
      </c>
      <c r="D12" s="10">
        <v>3000</v>
      </c>
      <c r="E12" s="11">
        <v>6</v>
      </c>
      <c r="F12" s="12">
        <f t="shared" si="0"/>
        <v>1749.6000000000001</v>
      </c>
      <c r="G12" s="13"/>
    </row>
    <row r="13" spans="1:24" s="5" customFormat="1" ht="21.6" customHeight="1">
      <c r="A13" s="10" t="s">
        <v>9</v>
      </c>
      <c r="B13" s="10">
        <v>35</v>
      </c>
      <c r="C13" s="10">
        <v>1220</v>
      </c>
      <c r="D13" s="10">
        <v>3000</v>
      </c>
      <c r="E13" s="11">
        <v>6</v>
      </c>
      <c r="F13" s="12">
        <f t="shared" si="0"/>
        <v>2075.2200000000003</v>
      </c>
      <c r="G13" s="13"/>
    </row>
    <row r="14" spans="1:24" s="5" customFormat="1" ht="21.6" customHeight="1">
      <c r="A14" s="10" t="s">
        <v>9</v>
      </c>
      <c r="B14" s="10">
        <v>40</v>
      </c>
      <c r="C14" s="10">
        <v>1220</v>
      </c>
      <c r="D14" s="10">
        <v>3000</v>
      </c>
      <c r="E14" s="11">
        <f>12-6</f>
        <v>6</v>
      </c>
      <c r="F14" s="12">
        <f t="shared" si="0"/>
        <v>2371.6799999999998</v>
      </c>
      <c r="G14" s="13"/>
    </row>
    <row r="15" spans="1:24" s="5" customFormat="1" ht="21.6" customHeight="1">
      <c r="A15" s="10" t="s">
        <v>9</v>
      </c>
      <c r="B15" s="10">
        <v>40</v>
      </c>
      <c r="C15" s="10">
        <v>1215</v>
      </c>
      <c r="D15" s="10">
        <v>3000</v>
      </c>
      <c r="E15" s="11">
        <v>1</v>
      </c>
      <c r="F15" s="12">
        <f t="shared" si="0"/>
        <v>393.66</v>
      </c>
      <c r="G15" s="13"/>
    </row>
    <row r="16" spans="1:24" s="5" customFormat="1" ht="21.6" customHeight="1">
      <c r="A16" s="10" t="s">
        <v>9</v>
      </c>
      <c r="B16" s="10">
        <v>50</v>
      </c>
      <c r="C16" s="10">
        <v>1220</v>
      </c>
      <c r="D16" s="10">
        <v>3000</v>
      </c>
      <c r="E16" s="11">
        <v>14</v>
      </c>
      <c r="F16" s="12">
        <f t="shared" si="0"/>
        <v>6917.4000000000015</v>
      </c>
      <c r="G16" s="13"/>
    </row>
    <row r="17" spans="1:24" s="5" customFormat="1" ht="21.6" customHeight="1">
      <c r="A17" s="10" t="s">
        <v>9</v>
      </c>
      <c r="B17" s="10">
        <v>55</v>
      </c>
      <c r="C17" s="10">
        <v>1220</v>
      </c>
      <c r="D17" s="10">
        <v>3000</v>
      </c>
      <c r="E17" s="11">
        <v>9</v>
      </c>
      <c r="F17" s="12">
        <f t="shared" si="0"/>
        <v>4891.59</v>
      </c>
      <c r="G17" s="13"/>
    </row>
    <row r="18" spans="1:24" s="5" customFormat="1" ht="21.6" customHeight="1">
      <c r="A18" s="10" t="s">
        <v>9</v>
      </c>
      <c r="B18" s="10">
        <v>55</v>
      </c>
      <c r="C18" s="10">
        <v>1220</v>
      </c>
      <c r="D18" s="14">
        <v>2500</v>
      </c>
      <c r="E18" s="11">
        <v>1</v>
      </c>
      <c r="F18" s="12">
        <f t="shared" si="0"/>
        <v>452.92500000000001</v>
      </c>
      <c r="G18" s="13"/>
    </row>
    <row r="19" spans="1:24" s="5" customFormat="1" ht="21.6" customHeight="1">
      <c r="A19" s="10" t="s">
        <v>9</v>
      </c>
      <c r="B19" s="10">
        <v>55</v>
      </c>
      <c r="C19" s="10">
        <v>1220</v>
      </c>
      <c r="D19" s="14">
        <v>2940</v>
      </c>
      <c r="E19" s="11">
        <v>1</v>
      </c>
      <c r="F19" s="12">
        <f t="shared" si="0"/>
        <v>532.63980000000004</v>
      </c>
      <c r="G19" s="13"/>
    </row>
    <row r="20" spans="1:24" s="5" customFormat="1" ht="21.6" customHeight="1">
      <c r="A20" s="10" t="s">
        <v>9</v>
      </c>
      <c r="B20" s="10">
        <v>70</v>
      </c>
      <c r="C20" s="10">
        <v>1220</v>
      </c>
      <c r="D20" s="38">
        <v>3000</v>
      </c>
      <c r="E20" s="11">
        <v>3</v>
      </c>
      <c r="F20" s="12">
        <f t="shared" si="0"/>
        <v>2075.2200000000003</v>
      </c>
      <c r="G20" s="13"/>
    </row>
    <row r="21" spans="1:24" s="5" customFormat="1" ht="21.6" customHeight="1">
      <c r="A21" s="10" t="s">
        <v>9</v>
      </c>
      <c r="B21" s="10">
        <v>75</v>
      </c>
      <c r="C21" s="10">
        <v>1220</v>
      </c>
      <c r="D21" s="38">
        <v>3000</v>
      </c>
      <c r="E21" s="11">
        <v>3</v>
      </c>
      <c r="F21" s="12">
        <f t="shared" si="0"/>
        <v>2223.4499999999998</v>
      </c>
      <c r="G21" s="13"/>
    </row>
    <row r="22" spans="1:24" s="5" customFormat="1" ht="21.6" customHeight="1">
      <c r="A22" s="10" t="s">
        <v>9</v>
      </c>
      <c r="B22" s="10">
        <v>75</v>
      </c>
      <c r="C22" s="10">
        <v>1220</v>
      </c>
      <c r="D22" s="14">
        <v>2870</v>
      </c>
      <c r="E22" s="11">
        <v>1</v>
      </c>
      <c r="F22" s="15">
        <f t="shared" si="0"/>
        <v>709.0335</v>
      </c>
      <c r="G22" s="16"/>
    </row>
    <row r="23" spans="1:24" s="5" customFormat="1" ht="21.6" customHeight="1">
      <c r="A23" s="10" t="s">
        <v>9</v>
      </c>
      <c r="B23" s="10">
        <v>85</v>
      </c>
      <c r="C23" s="10">
        <v>1220</v>
      </c>
      <c r="D23" s="10">
        <v>3000</v>
      </c>
      <c r="E23" s="11">
        <f>5-1</f>
        <v>4</v>
      </c>
      <c r="F23" s="15">
        <f t="shared" si="0"/>
        <v>3359.88</v>
      </c>
      <c r="G23" s="17"/>
    </row>
    <row r="24" spans="1:24" s="5" customFormat="1" ht="21.6" customHeight="1">
      <c r="A24" s="10" t="s">
        <v>9</v>
      </c>
      <c r="B24" s="10">
        <v>85</v>
      </c>
      <c r="C24" s="10">
        <v>1220</v>
      </c>
      <c r="D24" s="14">
        <v>2950</v>
      </c>
      <c r="E24" s="11">
        <v>1</v>
      </c>
      <c r="F24" s="15">
        <f t="shared" si="0"/>
        <v>825.97050000000002</v>
      </c>
      <c r="G24" s="17"/>
    </row>
    <row r="25" spans="1:24" s="5" customFormat="1" ht="21.6" customHeight="1">
      <c r="A25" s="10" t="s">
        <v>9</v>
      </c>
      <c r="B25" s="10">
        <v>90</v>
      </c>
      <c r="C25" s="10">
        <v>1220</v>
      </c>
      <c r="D25" s="38">
        <v>3000</v>
      </c>
      <c r="E25" s="11">
        <v>2</v>
      </c>
      <c r="F25" s="15">
        <f t="shared" si="0"/>
        <v>1778.76</v>
      </c>
      <c r="G25" s="17"/>
    </row>
    <row r="26" spans="1:24" s="5" customFormat="1" ht="21.6" customHeight="1">
      <c r="A26" s="10" t="s">
        <v>9</v>
      </c>
      <c r="B26" s="10">
        <v>95</v>
      </c>
      <c r="C26" s="10">
        <v>1220</v>
      </c>
      <c r="D26" s="10">
        <v>3000</v>
      </c>
      <c r="E26" s="11">
        <v>3</v>
      </c>
      <c r="F26" s="15">
        <f t="shared" si="0"/>
        <v>2816.3700000000003</v>
      </c>
      <c r="G26" s="17"/>
    </row>
    <row r="27" spans="1:24" s="5" customFormat="1" ht="21.6" customHeight="1">
      <c r="A27" s="10" t="s">
        <v>9</v>
      </c>
      <c r="B27" s="10">
        <v>100</v>
      </c>
      <c r="C27" s="10">
        <v>1200</v>
      </c>
      <c r="D27" s="10">
        <v>3000</v>
      </c>
      <c r="E27" s="11">
        <v>1</v>
      </c>
      <c r="F27" s="15">
        <f t="shared" si="0"/>
        <v>972.00000000000011</v>
      </c>
      <c r="G27" s="17"/>
    </row>
    <row r="28" spans="1:24" s="5" customFormat="1" ht="21.6" customHeight="1">
      <c r="A28" s="10" t="s">
        <v>9</v>
      </c>
      <c r="B28" s="10">
        <v>110</v>
      </c>
      <c r="C28" s="10">
        <v>1220</v>
      </c>
      <c r="D28" s="10">
        <v>3000</v>
      </c>
      <c r="E28" s="11">
        <v>1</v>
      </c>
      <c r="F28" s="15">
        <f t="shared" si="0"/>
        <v>1087.02</v>
      </c>
      <c r="G28" s="17"/>
    </row>
    <row r="29" spans="1:24" s="5" customFormat="1" ht="21.6" customHeight="1">
      <c r="A29" s="10" t="s">
        <v>9</v>
      </c>
      <c r="B29" s="10">
        <v>120</v>
      </c>
      <c r="C29" s="10">
        <v>1220</v>
      </c>
      <c r="D29" s="10">
        <v>3000</v>
      </c>
      <c r="E29" s="11">
        <v>3</v>
      </c>
      <c r="F29" s="15">
        <f t="shared" si="0"/>
        <v>3557.5199999999995</v>
      </c>
      <c r="G29" s="17"/>
    </row>
    <row r="30" spans="1:24" s="5" customFormat="1" ht="21.6" customHeight="1">
      <c r="A30" s="18" t="s">
        <v>13</v>
      </c>
      <c r="B30" s="18">
        <v>10</v>
      </c>
      <c r="C30" s="18">
        <v>1220</v>
      </c>
      <c r="D30" s="22">
        <v>2600</v>
      </c>
      <c r="E30" s="19">
        <v>2</v>
      </c>
      <c r="F30" s="20">
        <f t="shared" si="0"/>
        <v>171.28800000000001</v>
      </c>
      <c r="G30" s="21" t="s">
        <v>12</v>
      </c>
      <c r="W30" s="1"/>
      <c r="X30" s="1"/>
    </row>
    <row r="31" spans="1:24" s="5" customFormat="1" ht="21.6" customHeight="1">
      <c r="A31" s="39" t="s">
        <v>17</v>
      </c>
      <c r="B31" s="39">
        <v>10</v>
      </c>
      <c r="C31" s="39">
        <v>1210</v>
      </c>
      <c r="D31" s="40">
        <v>2000</v>
      </c>
      <c r="E31" s="40">
        <v>2</v>
      </c>
      <c r="F31" s="41">
        <f t="shared" si="0"/>
        <v>130.68</v>
      </c>
      <c r="G31" s="40" t="s">
        <v>18</v>
      </c>
    </row>
    <row r="32" spans="1:24" s="5" customFormat="1" ht="21.6" customHeight="1">
      <c r="A32" s="39" t="s">
        <v>17</v>
      </c>
      <c r="B32" s="39">
        <v>10</v>
      </c>
      <c r="C32" s="39">
        <v>1210</v>
      </c>
      <c r="D32" s="40">
        <v>1800</v>
      </c>
      <c r="E32" s="40">
        <v>2</v>
      </c>
      <c r="F32" s="41">
        <f t="shared" si="0"/>
        <v>117.61200000000001</v>
      </c>
      <c r="G32" s="40" t="s">
        <v>18</v>
      </c>
    </row>
    <row r="33" spans="1:7" s="5" customFormat="1" ht="21.6" customHeight="1">
      <c r="A33" s="39" t="s">
        <v>17</v>
      </c>
      <c r="B33" s="39">
        <v>20</v>
      </c>
      <c r="C33" s="39">
        <v>1210</v>
      </c>
      <c r="D33" s="40">
        <v>2550</v>
      </c>
      <c r="E33" s="40">
        <v>2</v>
      </c>
      <c r="F33" s="41">
        <f t="shared" si="0"/>
        <v>333.23399999999998</v>
      </c>
      <c r="G33" s="40" t="s">
        <v>18</v>
      </c>
    </row>
    <row r="34" spans="1:7" s="5" customFormat="1" ht="21.6" customHeight="1">
      <c r="A34" s="39" t="s">
        <v>17</v>
      </c>
      <c r="B34" s="39">
        <v>20</v>
      </c>
      <c r="C34" s="39">
        <v>1210</v>
      </c>
      <c r="D34" s="40">
        <v>2650</v>
      </c>
      <c r="E34" s="40">
        <v>2</v>
      </c>
      <c r="F34" s="41">
        <f t="shared" si="0"/>
        <v>346.30200000000002</v>
      </c>
      <c r="G34" s="40" t="s">
        <v>18</v>
      </c>
    </row>
    <row r="35" spans="1:7" s="5" customFormat="1" ht="21.6" customHeight="1">
      <c r="A35" s="39" t="s">
        <v>17</v>
      </c>
      <c r="B35" s="39">
        <v>30</v>
      </c>
      <c r="C35" s="39">
        <v>1210</v>
      </c>
      <c r="D35" s="40">
        <v>2970</v>
      </c>
      <c r="E35" s="40">
        <v>2</v>
      </c>
      <c r="F35" s="41">
        <f t="shared" si="0"/>
        <v>582.17939999999999</v>
      </c>
      <c r="G35" s="40" t="s">
        <v>18</v>
      </c>
    </row>
    <row r="36" spans="1:7" s="5" customFormat="1" ht="21.6" customHeight="1">
      <c r="A36" s="39" t="s">
        <v>17</v>
      </c>
      <c r="B36" s="39">
        <v>30</v>
      </c>
      <c r="C36" s="39">
        <v>1190</v>
      </c>
      <c r="D36" s="40">
        <v>2970</v>
      </c>
      <c r="E36" s="40">
        <v>2</v>
      </c>
      <c r="F36" s="41">
        <f t="shared" si="0"/>
        <v>572.5566</v>
      </c>
      <c r="G36" s="40" t="s">
        <v>18</v>
      </c>
    </row>
  </sheetData>
  <autoFilter ref="A3:G36">
    <filterColumn colId="0"/>
  </autoFilter>
  <mergeCells count="2">
    <mergeCell ref="A1:G1"/>
    <mergeCell ref="A2:G2"/>
  </mergeCells>
  <phoneticPr fontId="19" type="noConversion"/>
  <printOptions horizontalCentered="1"/>
  <pageMargins left="0.31458333333333299" right="0.31458333333333299" top="0.35416666666666702" bottom="0.35416666666666702" header="0.31458333333333299" footer="0.31458333333333299"/>
</worksheet>
</file>

<file path=xl/worksheets/sheet56.xml><?xml version="1.0" encoding="utf-8"?>
<worksheet xmlns="http://schemas.openxmlformats.org/spreadsheetml/2006/main" xmlns:r="http://schemas.openxmlformats.org/officeDocument/2006/relationships">
  <dimension ref="A1:IV23"/>
  <sheetViews>
    <sheetView workbookViewId="0">
      <pane ySplit="3" topLeftCell="A6" activePane="bottomLeft" state="frozen"/>
      <selection pane="bottomLeft" activeCell="I25" sqref="I25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31.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44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23" si="0">B4*C4*D4*2.7/1000000*E4</f>
        <v>98.82</v>
      </c>
      <c r="G4" s="13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2500</v>
      </c>
      <c r="E5" s="17">
        <v>2</v>
      </c>
      <c r="F5" s="12">
        <f t="shared" si="0"/>
        <v>164.7</v>
      </c>
      <c r="G5" s="13"/>
    </row>
    <row r="6" spans="1:24" s="5" customFormat="1" ht="25.9" customHeight="1">
      <c r="A6" s="24" t="s">
        <v>9</v>
      </c>
      <c r="B6" s="24">
        <v>10</v>
      </c>
      <c r="C6" s="24">
        <v>1220</v>
      </c>
      <c r="D6" s="13">
        <v>2980</v>
      </c>
      <c r="E6" s="17">
        <v>1</v>
      </c>
      <c r="F6" s="12">
        <f t="shared" si="0"/>
        <v>98.161199999999994</v>
      </c>
      <c r="G6" s="13"/>
    </row>
    <row r="7" spans="1:24" s="5" customFormat="1" ht="25.9" customHeight="1">
      <c r="A7" s="23" t="s">
        <v>9</v>
      </c>
      <c r="B7" s="23">
        <v>10</v>
      </c>
      <c r="C7" s="23">
        <v>1010</v>
      </c>
      <c r="D7" s="17">
        <v>3000</v>
      </c>
      <c r="E7" s="17">
        <v>6</v>
      </c>
      <c r="F7" s="15">
        <f t="shared" si="0"/>
        <v>490.86</v>
      </c>
      <c r="G7" s="16"/>
    </row>
    <row r="8" spans="1:24" s="5" customFormat="1" ht="24.95" customHeight="1">
      <c r="A8" s="10" t="s">
        <v>9</v>
      </c>
      <c r="B8" s="10">
        <v>30</v>
      </c>
      <c r="C8" s="10">
        <v>1220</v>
      </c>
      <c r="D8" s="10">
        <v>3000</v>
      </c>
      <c r="E8" s="11">
        <v>8</v>
      </c>
      <c r="F8" s="12">
        <f t="shared" si="0"/>
        <v>2371.6799999999998</v>
      </c>
      <c r="G8" s="13"/>
    </row>
    <row r="9" spans="1:24" s="5" customFormat="1" ht="25.9" customHeight="1">
      <c r="A9" s="23" t="s">
        <v>9</v>
      </c>
      <c r="B9" s="23">
        <v>30</v>
      </c>
      <c r="C9" s="23">
        <v>1220</v>
      </c>
      <c r="D9" s="36">
        <v>2910</v>
      </c>
      <c r="E9" s="17">
        <v>1</v>
      </c>
      <c r="F9" s="15">
        <f t="shared" si="0"/>
        <v>287.56619999999998</v>
      </c>
      <c r="G9" s="16"/>
    </row>
    <row r="10" spans="1:24" s="5" customFormat="1" ht="25.9" customHeight="1">
      <c r="A10" s="23" t="s">
        <v>9</v>
      </c>
      <c r="B10" s="23">
        <v>30</v>
      </c>
      <c r="C10" s="23">
        <v>1220</v>
      </c>
      <c r="D10" s="36">
        <v>2000</v>
      </c>
      <c r="E10" s="17">
        <v>1</v>
      </c>
      <c r="F10" s="15">
        <f t="shared" si="0"/>
        <v>197.64</v>
      </c>
      <c r="G10" s="16"/>
    </row>
    <row r="11" spans="1:24" s="5" customFormat="1" ht="25.9" customHeight="1">
      <c r="A11" s="24" t="s">
        <v>9</v>
      </c>
      <c r="B11" s="24">
        <v>35</v>
      </c>
      <c r="C11" s="24">
        <v>1220</v>
      </c>
      <c r="D11" s="13">
        <v>3000</v>
      </c>
      <c r="E11" s="17">
        <v>6</v>
      </c>
      <c r="F11" s="12">
        <f t="shared" si="0"/>
        <v>2075.2200000000003</v>
      </c>
      <c r="G11" s="13"/>
    </row>
    <row r="12" spans="1:24" s="5" customFormat="1" ht="25.9" customHeight="1">
      <c r="A12" s="24" t="s">
        <v>9</v>
      </c>
      <c r="B12" s="24">
        <v>35</v>
      </c>
      <c r="C12" s="24">
        <v>1220</v>
      </c>
      <c r="D12" s="37">
        <v>2500</v>
      </c>
      <c r="E12" s="17">
        <v>1</v>
      </c>
      <c r="F12" s="12">
        <f t="shared" si="0"/>
        <v>288.22500000000002</v>
      </c>
      <c r="G12" s="13"/>
    </row>
    <row r="13" spans="1:24" s="5" customFormat="1" ht="25.9" customHeight="1">
      <c r="A13" s="24" t="s">
        <v>9</v>
      </c>
      <c r="B13" s="24">
        <v>35</v>
      </c>
      <c r="C13" s="24">
        <v>1220</v>
      </c>
      <c r="D13" s="37">
        <v>2950</v>
      </c>
      <c r="E13" s="17">
        <v>1</v>
      </c>
      <c r="F13" s="12">
        <f t="shared" si="0"/>
        <v>340.10550000000001</v>
      </c>
      <c r="G13" s="13"/>
    </row>
    <row r="14" spans="1:24" s="5" customFormat="1" ht="25.9" customHeight="1">
      <c r="A14" s="24" t="s">
        <v>9</v>
      </c>
      <c r="B14" s="24">
        <v>40</v>
      </c>
      <c r="C14" s="24">
        <v>1220</v>
      </c>
      <c r="D14" s="13">
        <v>3000</v>
      </c>
      <c r="E14" s="17">
        <v>3</v>
      </c>
      <c r="F14" s="12">
        <f t="shared" si="0"/>
        <v>1185.8399999999999</v>
      </c>
      <c r="G14" s="13"/>
    </row>
    <row r="15" spans="1:24" s="5" customFormat="1" ht="25.9" customHeight="1">
      <c r="A15" s="23" t="s">
        <v>9</v>
      </c>
      <c r="B15" s="37">
        <v>42</v>
      </c>
      <c r="C15" s="24">
        <v>1200</v>
      </c>
      <c r="D15" s="37">
        <v>2500</v>
      </c>
      <c r="E15" s="24">
        <v>3</v>
      </c>
      <c r="F15" s="25">
        <f t="shared" si="0"/>
        <v>1020.5999999999999</v>
      </c>
      <c r="G15" s="13"/>
    </row>
    <row r="16" spans="1:24" s="5" customFormat="1" ht="25.9" customHeight="1">
      <c r="A16" s="23" t="s">
        <v>9</v>
      </c>
      <c r="B16" s="23">
        <v>54</v>
      </c>
      <c r="C16" s="23">
        <v>1220</v>
      </c>
      <c r="D16" s="17">
        <v>3000</v>
      </c>
      <c r="E16" s="17">
        <v>1</v>
      </c>
      <c r="F16" s="15">
        <f t="shared" si="0"/>
        <v>533.62800000000004</v>
      </c>
      <c r="G16" s="16"/>
    </row>
    <row r="17" spans="1:7" s="5" customFormat="1" ht="25.9" customHeight="1">
      <c r="A17" s="24" t="s">
        <v>9</v>
      </c>
      <c r="B17" s="24">
        <v>60</v>
      </c>
      <c r="C17" s="24">
        <v>1220</v>
      </c>
      <c r="D17" s="13">
        <v>3000</v>
      </c>
      <c r="E17" s="17">
        <v>3</v>
      </c>
      <c r="F17" s="12">
        <f t="shared" si="0"/>
        <v>1778.7599999999998</v>
      </c>
      <c r="G17" s="13" t="s">
        <v>30</v>
      </c>
    </row>
    <row r="18" spans="1:7" s="5" customFormat="1" ht="25.9" customHeight="1">
      <c r="A18" s="24" t="s">
        <v>9</v>
      </c>
      <c r="B18" s="24">
        <v>65</v>
      </c>
      <c r="C18" s="24">
        <v>1220</v>
      </c>
      <c r="D18" s="13">
        <v>3000</v>
      </c>
      <c r="E18" s="17">
        <v>2</v>
      </c>
      <c r="F18" s="12">
        <f t="shared" si="0"/>
        <v>1284.6600000000001</v>
      </c>
      <c r="G18" s="13" t="s">
        <v>45</v>
      </c>
    </row>
    <row r="19" spans="1:7" s="5" customFormat="1" ht="25.9" customHeight="1">
      <c r="A19" s="24" t="s">
        <v>9</v>
      </c>
      <c r="B19" s="24">
        <v>70</v>
      </c>
      <c r="C19" s="24">
        <v>1220</v>
      </c>
      <c r="D19" s="13">
        <v>3000</v>
      </c>
      <c r="E19" s="17">
        <v>4</v>
      </c>
      <c r="F19" s="12">
        <f t="shared" si="0"/>
        <v>2766.96</v>
      </c>
      <c r="G19" s="13"/>
    </row>
    <row r="20" spans="1:7" s="5" customFormat="1" ht="25.9" customHeight="1">
      <c r="A20" s="24" t="s">
        <v>9</v>
      </c>
      <c r="B20" s="24">
        <v>75</v>
      </c>
      <c r="C20" s="24">
        <v>1220</v>
      </c>
      <c r="D20" s="13">
        <v>3000</v>
      </c>
      <c r="E20" s="17">
        <v>0</v>
      </c>
      <c r="F20" s="12">
        <f t="shared" si="0"/>
        <v>0</v>
      </c>
      <c r="G20" s="13"/>
    </row>
    <row r="21" spans="1:7" s="5" customFormat="1" ht="25.9" customHeight="1">
      <c r="A21" s="24" t="s">
        <v>9</v>
      </c>
      <c r="B21" s="24">
        <v>85</v>
      </c>
      <c r="C21" s="24">
        <v>1220</v>
      </c>
      <c r="D21" s="13">
        <v>3000</v>
      </c>
      <c r="E21" s="17">
        <v>1</v>
      </c>
      <c r="F21" s="12">
        <f t="shared" si="0"/>
        <v>839.97</v>
      </c>
      <c r="G21" s="13"/>
    </row>
    <row r="22" spans="1:7" s="5" customFormat="1" ht="25.9" customHeight="1">
      <c r="A22" s="24" t="s">
        <v>9</v>
      </c>
      <c r="B22" s="24">
        <v>95</v>
      </c>
      <c r="C22" s="24">
        <v>1220</v>
      </c>
      <c r="D22" s="13">
        <v>3000</v>
      </c>
      <c r="E22" s="17">
        <v>1</v>
      </c>
      <c r="F22" s="12">
        <f t="shared" si="0"/>
        <v>938.79000000000008</v>
      </c>
      <c r="G22" s="13"/>
    </row>
    <row r="23" spans="1:7" s="5" customFormat="1" ht="25.9" customHeight="1">
      <c r="A23" s="23" t="s">
        <v>9</v>
      </c>
      <c r="B23" s="23">
        <v>155</v>
      </c>
      <c r="C23" s="23">
        <v>1100</v>
      </c>
      <c r="D23" s="17">
        <v>2100</v>
      </c>
      <c r="E23" s="17">
        <v>1</v>
      </c>
      <c r="F23" s="15">
        <f t="shared" si="0"/>
        <v>966.73500000000013</v>
      </c>
      <c r="G23" s="16"/>
    </row>
  </sheetData>
  <autoFilter ref="A3:G23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IV42"/>
  <sheetViews>
    <sheetView workbookViewId="0">
      <pane ySplit="3" topLeftCell="A4" activePane="bottomLeft" state="frozen"/>
      <selection pane="bottomLeft" activeCell="I25" sqref="I25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44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4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20</v>
      </c>
      <c r="C13" s="24">
        <v>450</v>
      </c>
      <c r="D13" s="13">
        <v>450</v>
      </c>
      <c r="E13" s="17">
        <v>34</v>
      </c>
      <c r="F13" s="15">
        <f t="shared" si="0"/>
        <v>371.79</v>
      </c>
      <c r="G13" s="13"/>
    </row>
    <row r="14" spans="1:24" s="5" customFormat="1" ht="25.9" customHeight="1">
      <c r="A14" s="24">
        <v>5083</v>
      </c>
      <c r="B14" s="24">
        <v>42</v>
      </c>
      <c r="C14" s="24">
        <v>780</v>
      </c>
      <c r="D14" s="13">
        <v>780</v>
      </c>
      <c r="E14" s="17">
        <v>5</v>
      </c>
      <c r="F14" s="15">
        <f t="shared" si="0"/>
        <v>344.96280000000002</v>
      </c>
      <c r="G14" s="13"/>
    </row>
    <row r="15" spans="1:24" s="5" customFormat="1" ht="25.9" customHeight="1">
      <c r="A15" s="28"/>
      <c r="B15" s="28"/>
      <c r="C15" s="28"/>
      <c r="D15" s="29"/>
      <c r="E15" s="31"/>
      <c r="F15" s="32"/>
      <c r="G15" s="29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33"/>
      <c r="B17" s="33"/>
      <c r="C17" s="33"/>
      <c r="D17" s="31"/>
      <c r="E17" s="31"/>
      <c r="F17" s="34"/>
      <c r="G17" s="35"/>
    </row>
    <row r="18" spans="1:7" s="5" customFormat="1" ht="25.9" customHeight="1">
      <c r="A18" s="33"/>
      <c r="B18" s="28"/>
      <c r="C18" s="28"/>
      <c r="D18" s="29"/>
      <c r="E18" s="28"/>
      <c r="F18" s="30"/>
      <c r="G18" s="29"/>
    </row>
    <row r="19" spans="1:7" s="5" customFormat="1" ht="25.9" customHeight="1">
      <c r="A19" s="28"/>
      <c r="B19" s="28"/>
      <c r="C19" s="28"/>
      <c r="D19" s="29"/>
      <c r="E19" s="31"/>
      <c r="F19" s="32"/>
      <c r="G19" s="29"/>
    </row>
    <row r="20" spans="1:7" s="5" customFormat="1" ht="25.9" customHeight="1">
      <c r="A20" s="33"/>
      <c r="B20" s="33"/>
      <c r="C20" s="33"/>
      <c r="D20" s="31"/>
      <c r="E20" s="31"/>
      <c r="F20" s="34"/>
      <c r="G20" s="35"/>
    </row>
    <row r="21" spans="1:7" s="5" customFormat="1" ht="25.9" customHeight="1">
      <c r="A21" s="28"/>
      <c r="B21" s="28"/>
      <c r="C21" s="28"/>
      <c r="D21" s="29"/>
      <c r="E21" s="31"/>
      <c r="F21" s="32"/>
      <c r="G21" s="29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33"/>
      <c r="B28" s="33"/>
      <c r="C28" s="33"/>
      <c r="D28" s="31"/>
      <c r="E28" s="31"/>
      <c r="F28" s="34"/>
      <c r="G28" s="35"/>
    </row>
    <row r="29" spans="1:7" s="5" customFormat="1" ht="25.9" customHeight="1">
      <c r="A29" s="28"/>
      <c r="B29" s="28"/>
      <c r="C29" s="28"/>
      <c r="D29" s="29"/>
      <c r="E29" s="31"/>
      <c r="F29" s="32"/>
      <c r="G29" s="29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33"/>
      <c r="B34" s="33"/>
      <c r="C34" s="33"/>
      <c r="D34" s="31"/>
      <c r="E34" s="31"/>
      <c r="F34" s="34"/>
      <c r="G34" s="35"/>
    </row>
    <row r="35" spans="1:7" s="5" customFormat="1" ht="25.9" customHeight="1">
      <c r="A35" s="28"/>
      <c r="B35" s="28"/>
      <c r="C35" s="28"/>
      <c r="D35" s="29"/>
      <c r="E35" s="28"/>
      <c r="F35" s="30"/>
      <c r="G35" s="29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 t="s">
        <v>19</v>
      </c>
      <c r="B42" s="28"/>
      <c r="C42" s="28"/>
      <c r="D42" s="29"/>
      <c r="E42" s="28"/>
      <c r="F42" s="30">
        <f>SUM(F4:F41)</f>
        <v>7733.6046000000006</v>
      </c>
      <c r="G42" s="29"/>
    </row>
  </sheetData>
  <autoFilter ref="A3:G34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IV37"/>
  <sheetViews>
    <sheetView workbookViewId="0">
      <pane ySplit="3" topLeftCell="A4" activePane="bottomLeft" state="frozen"/>
      <selection pane="bottomLeft" activeCell="J23" sqref="J23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12.75" style="4" customWidth="1"/>
    <col min="8" max="22" width="8.875" style="5" customWidth="1"/>
    <col min="23" max="256" width="8.875" style="1" customWidth="1"/>
  </cols>
  <sheetData>
    <row r="1" spans="1:24" ht="29.25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46</v>
      </c>
      <c r="B2" s="52"/>
      <c r="C2" s="52"/>
      <c r="D2" s="52"/>
      <c r="E2" s="52"/>
      <c r="F2" s="52"/>
      <c r="G2" s="52"/>
    </row>
    <row r="3" spans="1:24" s="5" customFormat="1" ht="31.5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1.6" customHeight="1">
      <c r="A4" s="10" t="s">
        <v>9</v>
      </c>
      <c r="B4" s="10">
        <v>10</v>
      </c>
      <c r="C4" s="10">
        <v>1220</v>
      </c>
      <c r="D4" s="10">
        <v>3000</v>
      </c>
      <c r="E4" s="11">
        <v>6</v>
      </c>
      <c r="F4" s="12">
        <f t="shared" ref="F4:F37" si="0">B4*C4*D4*2.7/1000000*E4</f>
        <v>592.91999999999996</v>
      </c>
      <c r="G4" s="9"/>
      <c r="W4" s="1"/>
      <c r="X4" s="1"/>
    </row>
    <row r="5" spans="1:24" s="5" customFormat="1" ht="21.6" customHeight="1">
      <c r="A5" s="10" t="s">
        <v>9</v>
      </c>
      <c r="B5" s="10">
        <v>12</v>
      </c>
      <c r="C5" s="10">
        <v>1220</v>
      </c>
      <c r="D5" s="10">
        <v>3000</v>
      </c>
      <c r="E5" s="11">
        <v>3</v>
      </c>
      <c r="F5" s="12">
        <f t="shared" si="0"/>
        <v>355.75200000000007</v>
      </c>
      <c r="G5" s="9"/>
      <c r="W5" s="1"/>
      <c r="X5" s="1"/>
    </row>
    <row r="6" spans="1:24" s="5" customFormat="1" ht="21.6" customHeight="1">
      <c r="A6" s="10" t="s">
        <v>9</v>
      </c>
      <c r="B6" s="10">
        <v>14</v>
      </c>
      <c r="C6" s="10">
        <v>1220</v>
      </c>
      <c r="D6" s="10">
        <v>2500</v>
      </c>
      <c r="E6" s="11">
        <v>1</v>
      </c>
      <c r="F6" s="12">
        <f t="shared" si="0"/>
        <v>115.29000000000002</v>
      </c>
      <c r="G6" s="9"/>
      <c r="W6" s="1"/>
      <c r="X6" s="1"/>
    </row>
    <row r="7" spans="1:24" s="5" customFormat="1" ht="21.6" customHeight="1">
      <c r="A7" s="10" t="s">
        <v>9</v>
      </c>
      <c r="B7" s="10">
        <v>16</v>
      </c>
      <c r="C7" s="10">
        <v>1220</v>
      </c>
      <c r="D7" s="10">
        <v>3000</v>
      </c>
      <c r="E7" s="11">
        <f>10+16-3-11</f>
        <v>12</v>
      </c>
      <c r="F7" s="12">
        <f t="shared" si="0"/>
        <v>1897.3440000000001</v>
      </c>
      <c r="G7" s="13"/>
    </row>
    <row r="8" spans="1:24" s="5" customFormat="1" ht="21.6" customHeight="1">
      <c r="A8" s="10" t="s">
        <v>9</v>
      </c>
      <c r="B8" s="10">
        <v>18</v>
      </c>
      <c r="C8" s="14">
        <v>1217</v>
      </c>
      <c r="D8" s="38">
        <v>3000</v>
      </c>
      <c r="E8" s="11">
        <v>1</v>
      </c>
      <c r="F8" s="12">
        <f t="shared" si="0"/>
        <v>177.43860000000001</v>
      </c>
      <c r="G8" s="13"/>
    </row>
    <row r="9" spans="1:24" s="5" customFormat="1" ht="21.6" customHeight="1">
      <c r="A9" s="10" t="s">
        <v>9</v>
      </c>
      <c r="B9" s="10">
        <v>18</v>
      </c>
      <c r="C9" s="38">
        <v>1220</v>
      </c>
      <c r="D9" s="38">
        <v>2550</v>
      </c>
      <c r="E9" s="11">
        <v>1</v>
      </c>
      <c r="F9" s="12">
        <f t="shared" si="0"/>
        <v>151.19460000000001</v>
      </c>
      <c r="G9" s="13"/>
    </row>
    <row r="10" spans="1:24" s="5" customFormat="1" ht="21.6" customHeight="1">
      <c r="A10" s="10" t="s">
        <v>9</v>
      </c>
      <c r="B10" s="10">
        <v>20</v>
      </c>
      <c r="C10" s="10">
        <v>1220</v>
      </c>
      <c r="D10" s="10">
        <v>3000</v>
      </c>
      <c r="E10" s="11">
        <v>2</v>
      </c>
      <c r="F10" s="12">
        <f t="shared" si="0"/>
        <v>395.28</v>
      </c>
      <c r="G10" s="13" t="s">
        <v>34</v>
      </c>
    </row>
    <row r="11" spans="1:24" s="5" customFormat="1" ht="21.6" customHeight="1">
      <c r="A11" s="10" t="s">
        <v>9</v>
      </c>
      <c r="B11" s="10">
        <v>25</v>
      </c>
      <c r="C11" s="10">
        <v>1220</v>
      </c>
      <c r="D11" s="10">
        <v>3000</v>
      </c>
      <c r="E11" s="11">
        <v>2</v>
      </c>
      <c r="F11" s="12">
        <f t="shared" si="0"/>
        <v>494.10000000000008</v>
      </c>
      <c r="G11" s="13"/>
    </row>
    <row r="12" spans="1:24" s="5" customFormat="1" ht="21.6" customHeight="1">
      <c r="A12" s="10" t="s">
        <v>9</v>
      </c>
      <c r="B12" s="10">
        <v>30</v>
      </c>
      <c r="C12" s="10">
        <v>1220</v>
      </c>
      <c r="D12" s="10">
        <v>3020</v>
      </c>
      <c r="E12" s="11">
        <v>1</v>
      </c>
      <c r="F12" s="12">
        <f t="shared" si="0"/>
        <v>298.43639999999999</v>
      </c>
      <c r="G12" s="13"/>
    </row>
    <row r="13" spans="1:24" s="5" customFormat="1" ht="21.6" customHeight="1">
      <c r="A13" s="10" t="s">
        <v>9</v>
      </c>
      <c r="B13" s="10">
        <v>30</v>
      </c>
      <c r="C13" s="10">
        <v>1200</v>
      </c>
      <c r="D13" s="10">
        <v>3000</v>
      </c>
      <c r="E13" s="11">
        <v>6</v>
      </c>
      <c r="F13" s="12">
        <f t="shared" si="0"/>
        <v>1749.6000000000001</v>
      </c>
      <c r="G13" s="13"/>
    </row>
    <row r="14" spans="1:24" s="5" customFormat="1" ht="21.6" customHeight="1">
      <c r="A14" s="10" t="s">
        <v>9</v>
      </c>
      <c r="B14" s="10">
        <v>35</v>
      </c>
      <c r="C14" s="10">
        <v>1220</v>
      </c>
      <c r="D14" s="10">
        <v>3000</v>
      </c>
      <c r="E14" s="11">
        <v>6</v>
      </c>
      <c r="F14" s="12">
        <f t="shared" si="0"/>
        <v>2075.2200000000003</v>
      </c>
      <c r="G14" s="13"/>
    </row>
    <row r="15" spans="1:24" s="5" customFormat="1" ht="21.6" customHeight="1">
      <c r="A15" s="10" t="s">
        <v>9</v>
      </c>
      <c r="B15" s="10">
        <v>40</v>
      </c>
      <c r="C15" s="10">
        <v>1220</v>
      </c>
      <c r="D15" s="10">
        <v>3000</v>
      </c>
      <c r="E15" s="11">
        <f>12-6-4</f>
        <v>2</v>
      </c>
      <c r="F15" s="12">
        <f t="shared" si="0"/>
        <v>790.56</v>
      </c>
      <c r="G15" s="13"/>
    </row>
    <row r="16" spans="1:24" s="5" customFormat="1" ht="21.6" customHeight="1">
      <c r="A16" s="10" t="s">
        <v>9</v>
      </c>
      <c r="B16" s="10">
        <v>40</v>
      </c>
      <c r="C16" s="10">
        <v>1215</v>
      </c>
      <c r="D16" s="10">
        <v>3000</v>
      </c>
      <c r="E16" s="11">
        <v>1</v>
      </c>
      <c r="F16" s="12">
        <f t="shared" si="0"/>
        <v>393.66</v>
      </c>
      <c r="G16" s="13"/>
    </row>
    <row r="17" spans="1:24" s="5" customFormat="1" ht="21.6" customHeight="1">
      <c r="A17" s="10" t="s">
        <v>9</v>
      </c>
      <c r="B17" s="10">
        <v>50</v>
      </c>
      <c r="C17" s="10">
        <v>1220</v>
      </c>
      <c r="D17" s="10">
        <v>3000</v>
      </c>
      <c r="E17" s="11">
        <v>14</v>
      </c>
      <c r="F17" s="12">
        <f t="shared" si="0"/>
        <v>6917.4000000000015</v>
      </c>
      <c r="G17" s="13"/>
    </row>
    <row r="18" spans="1:24" s="5" customFormat="1" ht="21.6" customHeight="1">
      <c r="A18" s="10" t="s">
        <v>9</v>
      </c>
      <c r="B18" s="10">
        <v>55</v>
      </c>
      <c r="C18" s="10">
        <v>1220</v>
      </c>
      <c r="D18" s="10">
        <v>3000</v>
      </c>
      <c r="E18" s="11">
        <v>9</v>
      </c>
      <c r="F18" s="12">
        <f t="shared" si="0"/>
        <v>4891.59</v>
      </c>
      <c r="G18" s="13"/>
    </row>
    <row r="19" spans="1:24" s="5" customFormat="1" ht="21.6" customHeight="1">
      <c r="A19" s="10" t="s">
        <v>9</v>
      </c>
      <c r="B19" s="10">
        <v>55</v>
      </c>
      <c r="C19" s="10">
        <v>1220</v>
      </c>
      <c r="D19" s="14">
        <v>2500</v>
      </c>
      <c r="E19" s="11">
        <v>1</v>
      </c>
      <c r="F19" s="12">
        <f t="shared" si="0"/>
        <v>452.92500000000001</v>
      </c>
      <c r="G19" s="13"/>
    </row>
    <row r="20" spans="1:24" s="5" customFormat="1" ht="21.6" customHeight="1">
      <c r="A20" s="10" t="s">
        <v>9</v>
      </c>
      <c r="B20" s="10">
        <v>55</v>
      </c>
      <c r="C20" s="10">
        <v>1220</v>
      </c>
      <c r="D20" s="14">
        <v>2940</v>
      </c>
      <c r="E20" s="11">
        <v>1</v>
      </c>
      <c r="F20" s="12">
        <f t="shared" si="0"/>
        <v>532.63980000000004</v>
      </c>
      <c r="G20" s="13"/>
    </row>
    <row r="21" spans="1:24" s="5" customFormat="1" ht="21.6" customHeight="1">
      <c r="A21" s="10" t="s">
        <v>9</v>
      </c>
      <c r="B21" s="10">
        <v>70</v>
      </c>
      <c r="C21" s="10">
        <v>1220</v>
      </c>
      <c r="D21" s="38">
        <v>3000</v>
      </c>
      <c r="E21" s="11">
        <v>3</v>
      </c>
      <c r="F21" s="12">
        <f t="shared" si="0"/>
        <v>2075.2200000000003</v>
      </c>
      <c r="G21" s="13"/>
    </row>
    <row r="22" spans="1:24" s="5" customFormat="1" ht="21.6" customHeight="1">
      <c r="A22" s="10" t="s">
        <v>9</v>
      </c>
      <c r="B22" s="10">
        <v>75</v>
      </c>
      <c r="C22" s="10">
        <v>1220</v>
      </c>
      <c r="D22" s="38">
        <v>3000</v>
      </c>
      <c r="E22" s="11">
        <v>3</v>
      </c>
      <c r="F22" s="12">
        <f t="shared" si="0"/>
        <v>2223.4499999999998</v>
      </c>
      <c r="G22" s="13"/>
    </row>
    <row r="23" spans="1:24" s="5" customFormat="1" ht="21.6" customHeight="1">
      <c r="A23" s="10" t="s">
        <v>9</v>
      </c>
      <c r="B23" s="10">
        <v>75</v>
      </c>
      <c r="C23" s="10">
        <v>1220</v>
      </c>
      <c r="D23" s="14">
        <v>2870</v>
      </c>
      <c r="E23" s="11">
        <v>1</v>
      </c>
      <c r="F23" s="15">
        <f t="shared" si="0"/>
        <v>709.0335</v>
      </c>
      <c r="G23" s="16"/>
    </row>
    <row r="24" spans="1:24" s="5" customFormat="1" ht="21.6" customHeight="1">
      <c r="A24" s="10" t="s">
        <v>9</v>
      </c>
      <c r="B24" s="10">
        <v>85</v>
      </c>
      <c r="C24" s="10">
        <v>1220</v>
      </c>
      <c r="D24" s="10">
        <v>3000</v>
      </c>
      <c r="E24" s="11">
        <f>5-1</f>
        <v>4</v>
      </c>
      <c r="F24" s="15">
        <f t="shared" si="0"/>
        <v>3359.88</v>
      </c>
      <c r="G24" s="17"/>
    </row>
    <row r="25" spans="1:24" s="5" customFormat="1" ht="21.6" customHeight="1">
      <c r="A25" s="10" t="s">
        <v>9</v>
      </c>
      <c r="B25" s="10">
        <v>85</v>
      </c>
      <c r="C25" s="10">
        <v>1220</v>
      </c>
      <c r="D25" s="14">
        <v>2950</v>
      </c>
      <c r="E25" s="11">
        <v>1</v>
      </c>
      <c r="F25" s="15">
        <f t="shared" si="0"/>
        <v>825.97050000000002</v>
      </c>
      <c r="G25" s="17"/>
    </row>
    <row r="26" spans="1:24" s="5" customFormat="1" ht="21.6" customHeight="1">
      <c r="A26" s="10" t="s">
        <v>9</v>
      </c>
      <c r="B26" s="10">
        <v>90</v>
      </c>
      <c r="C26" s="10">
        <v>1220</v>
      </c>
      <c r="D26" s="38">
        <v>3000</v>
      </c>
      <c r="E26" s="11">
        <v>2</v>
      </c>
      <c r="F26" s="15">
        <f t="shared" si="0"/>
        <v>1778.76</v>
      </c>
      <c r="G26" s="17"/>
    </row>
    <row r="27" spans="1:24" s="5" customFormat="1" ht="21.6" customHeight="1">
      <c r="A27" s="10" t="s">
        <v>9</v>
      </c>
      <c r="B27" s="10">
        <v>95</v>
      </c>
      <c r="C27" s="10">
        <v>1220</v>
      </c>
      <c r="D27" s="10">
        <v>3000</v>
      </c>
      <c r="E27" s="11">
        <v>3</v>
      </c>
      <c r="F27" s="15">
        <f t="shared" si="0"/>
        <v>2816.3700000000003</v>
      </c>
      <c r="G27" s="17"/>
    </row>
    <row r="28" spans="1:24" s="5" customFormat="1" ht="21.6" customHeight="1">
      <c r="A28" s="10" t="s">
        <v>9</v>
      </c>
      <c r="B28" s="10">
        <v>100</v>
      </c>
      <c r="C28" s="10">
        <v>1200</v>
      </c>
      <c r="D28" s="10">
        <v>3000</v>
      </c>
      <c r="E28" s="11">
        <v>1</v>
      </c>
      <c r="F28" s="15">
        <f t="shared" si="0"/>
        <v>972.00000000000011</v>
      </c>
      <c r="G28" s="17"/>
    </row>
    <row r="29" spans="1:24" s="5" customFormat="1" ht="21.6" customHeight="1">
      <c r="A29" s="10" t="s">
        <v>9</v>
      </c>
      <c r="B29" s="10">
        <v>110</v>
      </c>
      <c r="C29" s="10">
        <v>1220</v>
      </c>
      <c r="D29" s="10">
        <v>3000</v>
      </c>
      <c r="E29" s="11">
        <v>1</v>
      </c>
      <c r="F29" s="15">
        <f t="shared" si="0"/>
        <v>1087.02</v>
      </c>
      <c r="G29" s="17"/>
    </row>
    <row r="30" spans="1:24" s="5" customFormat="1" ht="21.6" customHeight="1">
      <c r="A30" s="10" t="s">
        <v>9</v>
      </c>
      <c r="B30" s="10">
        <v>120</v>
      </c>
      <c r="C30" s="10">
        <v>1220</v>
      </c>
      <c r="D30" s="10">
        <v>3000</v>
      </c>
      <c r="E30" s="11">
        <v>3</v>
      </c>
      <c r="F30" s="15">
        <f t="shared" si="0"/>
        <v>3557.5199999999995</v>
      </c>
      <c r="G30" s="17"/>
    </row>
    <row r="31" spans="1:24" s="5" customFormat="1" ht="21.6" customHeight="1">
      <c r="A31" s="18" t="s">
        <v>13</v>
      </c>
      <c r="B31" s="18">
        <v>10</v>
      </c>
      <c r="C31" s="18">
        <v>1220</v>
      </c>
      <c r="D31" s="22">
        <v>2600</v>
      </c>
      <c r="E31" s="19">
        <v>2</v>
      </c>
      <c r="F31" s="20">
        <f t="shared" si="0"/>
        <v>171.28800000000001</v>
      </c>
      <c r="G31" s="21" t="s">
        <v>12</v>
      </c>
      <c r="W31" s="1"/>
      <c r="X31" s="1"/>
    </row>
    <row r="32" spans="1:24" s="5" customFormat="1" ht="21.6" customHeight="1">
      <c r="A32" s="39" t="s">
        <v>17</v>
      </c>
      <c r="B32" s="39">
        <v>10</v>
      </c>
      <c r="C32" s="39">
        <v>1210</v>
      </c>
      <c r="D32" s="40">
        <v>2000</v>
      </c>
      <c r="E32" s="40">
        <v>2</v>
      </c>
      <c r="F32" s="41">
        <f t="shared" si="0"/>
        <v>130.68</v>
      </c>
      <c r="G32" s="40" t="s">
        <v>18</v>
      </c>
    </row>
    <row r="33" spans="1:7" s="5" customFormat="1" ht="21.6" customHeight="1">
      <c r="A33" s="39" t="s">
        <v>17</v>
      </c>
      <c r="B33" s="39">
        <v>10</v>
      </c>
      <c r="C33" s="39">
        <v>1210</v>
      </c>
      <c r="D33" s="40">
        <v>1800</v>
      </c>
      <c r="E33" s="40">
        <v>2</v>
      </c>
      <c r="F33" s="41">
        <f t="shared" si="0"/>
        <v>117.61200000000001</v>
      </c>
      <c r="G33" s="40" t="s">
        <v>18</v>
      </c>
    </row>
    <row r="34" spans="1:7" s="5" customFormat="1" ht="21.6" customHeight="1">
      <c r="A34" s="39" t="s">
        <v>17</v>
      </c>
      <c r="B34" s="39">
        <v>20</v>
      </c>
      <c r="C34" s="39">
        <v>1210</v>
      </c>
      <c r="D34" s="40">
        <v>2550</v>
      </c>
      <c r="E34" s="40">
        <v>2</v>
      </c>
      <c r="F34" s="41">
        <f t="shared" si="0"/>
        <v>333.23399999999998</v>
      </c>
      <c r="G34" s="40" t="s">
        <v>18</v>
      </c>
    </row>
    <row r="35" spans="1:7" s="5" customFormat="1" ht="21.6" customHeight="1">
      <c r="A35" s="39" t="s">
        <v>17</v>
      </c>
      <c r="B35" s="39">
        <v>20</v>
      </c>
      <c r="C35" s="39">
        <v>1210</v>
      </c>
      <c r="D35" s="40">
        <v>2650</v>
      </c>
      <c r="E35" s="40">
        <v>2</v>
      </c>
      <c r="F35" s="41">
        <f t="shared" si="0"/>
        <v>346.30200000000002</v>
      </c>
      <c r="G35" s="40" t="s">
        <v>18</v>
      </c>
    </row>
    <row r="36" spans="1:7" s="5" customFormat="1" ht="21.6" customHeight="1">
      <c r="A36" s="39" t="s">
        <v>17</v>
      </c>
      <c r="B36" s="39">
        <v>30</v>
      </c>
      <c r="C36" s="39">
        <v>1210</v>
      </c>
      <c r="D36" s="40">
        <v>2970</v>
      </c>
      <c r="E36" s="40">
        <v>2</v>
      </c>
      <c r="F36" s="41">
        <f t="shared" si="0"/>
        <v>582.17939999999999</v>
      </c>
      <c r="G36" s="40" t="s">
        <v>18</v>
      </c>
    </row>
    <row r="37" spans="1:7" s="5" customFormat="1" ht="21.6" customHeight="1">
      <c r="A37" s="39" t="s">
        <v>17</v>
      </c>
      <c r="B37" s="39">
        <v>30</v>
      </c>
      <c r="C37" s="39">
        <v>1190</v>
      </c>
      <c r="D37" s="40">
        <v>2970</v>
      </c>
      <c r="E37" s="40">
        <v>2</v>
      </c>
      <c r="F37" s="41">
        <f t="shared" si="0"/>
        <v>572.5566</v>
      </c>
      <c r="G37" s="40" t="s">
        <v>18</v>
      </c>
    </row>
  </sheetData>
  <autoFilter ref="A3:G37">
    <filterColumn colId="0"/>
  </autoFilter>
  <mergeCells count="2">
    <mergeCell ref="A1:G1"/>
    <mergeCell ref="A2:G2"/>
  </mergeCells>
  <phoneticPr fontId="19" type="noConversion"/>
  <printOptions horizontalCentered="1"/>
  <pageMargins left="0.31458333333333299" right="0.31458333333333299" top="0.35416666666666702" bottom="0.35416666666666702" header="0.31458333333333299" footer="0.31458333333333299"/>
</worksheet>
</file>

<file path=xl/worksheets/sheet59.xml><?xml version="1.0" encoding="utf-8"?>
<worksheet xmlns="http://schemas.openxmlformats.org/spreadsheetml/2006/main" xmlns:r="http://schemas.openxmlformats.org/officeDocument/2006/relationships">
  <dimension ref="A1:IV23"/>
  <sheetViews>
    <sheetView workbookViewId="0">
      <pane ySplit="3" topLeftCell="A4" activePane="bottomLeft" state="frozen"/>
      <selection pane="bottomLeft" activeCell="J23" sqref="J23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31.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46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23" si="0">B4*C4*D4*2.7/1000000*E4</f>
        <v>98.82</v>
      </c>
      <c r="G4" s="13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2500</v>
      </c>
      <c r="E5" s="17">
        <v>2</v>
      </c>
      <c r="F5" s="12">
        <f t="shared" si="0"/>
        <v>164.7</v>
      </c>
      <c r="G5" s="13"/>
    </row>
    <row r="6" spans="1:24" s="5" customFormat="1" ht="25.9" customHeight="1">
      <c r="A6" s="24" t="s">
        <v>9</v>
      </c>
      <c r="B6" s="24">
        <v>10</v>
      </c>
      <c r="C6" s="24">
        <v>1220</v>
      </c>
      <c r="D6" s="13">
        <v>2980</v>
      </c>
      <c r="E6" s="17">
        <v>1</v>
      </c>
      <c r="F6" s="12">
        <f t="shared" si="0"/>
        <v>98.161199999999994</v>
      </c>
      <c r="G6" s="13"/>
    </row>
    <row r="7" spans="1:24" s="5" customFormat="1" ht="25.9" customHeight="1">
      <c r="A7" s="23" t="s">
        <v>9</v>
      </c>
      <c r="B7" s="23">
        <v>10</v>
      </c>
      <c r="C7" s="23">
        <v>1010</v>
      </c>
      <c r="D7" s="17">
        <v>3000</v>
      </c>
      <c r="E7" s="17">
        <v>6</v>
      </c>
      <c r="F7" s="15">
        <f t="shared" si="0"/>
        <v>490.86</v>
      </c>
      <c r="G7" s="16"/>
    </row>
    <row r="8" spans="1:24" s="5" customFormat="1" ht="24.95" customHeight="1">
      <c r="A8" s="10" t="s">
        <v>9</v>
      </c>
      <c r="B8" s="10">
        <v>30</v>
      </c>
      <c r="C8" s="10">
        <v>1220</v>
      </c>
      <c r="D8" s="10">
        <v>3000</v>
      </c>
      <c r="E8" s="11">
        <v>8</v>
      </c>
      <c r="F8" s="12">
        <f t="shared" si="0"/>
        <v>2371.6799999999998</v>
      </c>
      <c r="G8" s="13"/>
    </row>
    <row r="9" spans="1:24" s="5" customFormat="1" ht="25.9" customHeight="1">
      <c r="A9" s="23" t="s">
        <v>9</v>
      </c>
      <c r="B9" s="23">
        <v>30</v>
      </c>
      <c r="C9" s="23">
        <v>1220</v>
      </c>
      <c r="D9" s="36">
        <v>2910</v>
      </c>
      <c r="E9" s="17">
        <v>1</v>
      </c>
      <c r="F9" s="15">
        <f t="shared" si="0"/>
        <v>287.56619999999998</v>
      </c>
      <c r="G9" s="16"/>
    </row>
    <row r="10" spans="1:24" s="5" customFormat="1" ht="25.9" customHeight="1">
      <c r="A10" s="23" t="s">
        <v>9</v>
      </c>
      <c r="B10" s="23">
        <v>30</v>
      </c>
      <c r="C10" s="23">
        <v>1220</v>
      </c>
      <c r="D10" s="36">
        <v>2000</v>
      </c>
      <c r="E10" s="17">
        <v>1</v>
      </c>
      <c r="F10" s="15">
        <f t="shared" si="0"/>
        <v>197.64</v>
      </c>
      <c r="G10" s="16"/>
    </row>
    <row r="11" spans="1:24" s="5" customFormat="1" ht="25.9" customHeight="1">
      <c r="A11" s="24" t="s">
        <v>9</v>
      </c>
      <c r="B11" s="24">
        <v>35</v>
      </c>
      <c r="C11" s="24">
        <v>1220</v>
      </c>
      <c r="D11" s="13">
        <v>3000</v>
      </c>
      <c r="E11" s="17">
        <v>6</v>
      </c>
      <c r="F11" s="12">
        <f t="shared" si="0"/>
        <v>2075.2200000000003</v>
      </c>
      <c r="G11" s="13"/>
    </row>
    <row r="12" spans="1:24" s="5" customFormat="1" ht="25.9" customHeight="1">
      <c r="A12" s="24" t="s">
        <v>9</v>
      </c>
      <c r="B12" s="24">
        <v>35</v>
      </c>
      <c r="C12" s="24">
        <v>1220</v>
      </c>
      <c r="D12" s="37">
        <v>2500</v>
      </c>
      <c r="E12" s="17">
        <v>1</v>
      </c>
      <c r="F12" s="12">
        <f t="shared" si="0"/>
        <v>288.22500000000002</v>
      </c>
      <c r="G12" s="13"/>
    </row>
    <row r="13" spans="1:24" s="5" customFormat="1" ht="25.9" customHeight="1">
      <c r="A13" s="24" t="s">
        <v>9</v>
      </c>
      <c r="B13" s="24">
        <v>35</v>
      </c>
      <c r="C13" s="24">
        <v>1220</v>
      </c>
      <c r="D13" s="37">
        <v>2950</v>
      </c>
      <c r="E13" s="17">
        <v>1</v>
      </c>
      <c r="F13" s="12">
        <f t="shared" si="0"/>
        <v>340.10550000000001</v>
      </c>
      <c r="G13" s="13"/>
    </row>
    <row r="14" spans="1:24" s="5" customFormat="1" ht="25.9" customHeight="1">
      <c r="A14" s="24" t="s">
        <v>9</v>
      </c>
      <c r="B14" s="24">
        <v>40</v>
      </c>
      <c r="C14" s="24">
        <v>1220</v>
      </c>
      <c r="D14" s="13">
        <v>3000</v>
      </c>
      <c r="E14" s="17">
        <v>3</v>
      </c>
      <c r="F14" s="12">
        <f t="shared" si="0"/>
        <v>1185.8399999999999</v>
      </c>
      <c r="G14" s="13"/>
    </row>
    <row r="15" spans="1:24" s="5" customFormat="1" ht="25.9" customHeight="1">
      <c r="A15" s="23" t="s">
        <v>9</v>
      </c>
      <c r="B15" s="37">
        <v>42</v>
      </c>
      <c r="C15" s="24">
        <v>1200</v>
      </c>
      <c r="D15" s="37">
        <v>2500</v>
      </c>
      <c r="E15" s="24">
        <v>3</v>
      </c>
      <c r="F15" s="25">
        <f t="shared" si="0"/>
        <v>1020.5999999999999</v>
      </c>
      <c r="G15" s="13"/>
    </row>
    <row r="16" spans="1:24" s="5" customFormat="1" ht="25.9" customHeight="1">
      <c r="A16" s="23" t="s">
        <v>9</v>
      </c>
      <c r="B16" s="23">
        <v>54</v>
      </c>
      <c r="C16" s="23">
        <v>1220</v>
      </c>
      <c r="D16" s="17">
        <v>3000</v>
      </c>
      <c r="E16" s="17">
        <v>1</v>
      </c>
      <c r="F16" s="15">
        <f t="shared" si="0"/>
        <v>533.62800000000004</v>
      </c>
      <c r="G16" s="16"/>
    </row>
    <row r="17" spans="1:7" s="5" customFormat="1" ht="25.9" customHeight="1">
      <c r="A17" s="24" t="s">
        <v>9</v>
      </c>
      <c r="B17" s="24">
        <v>60</v>
      </c>
      <c r="C17" s="24">
        <v>1220</v>
      </c>
      <c r="D17" s="13">
        <v>3000</v>
      </c>
      <c r="E17" s="17">
        <v>3</v>
      </c>
      <c r="F17" s="12">
        <f t="shared" si="0"/>
        <v>1778.7599999999998</v>
      </c>
      <c r="G17" s="13" t="s">
        <v>30</v>
      </c>
    </row>
    <row r="18" spans="1:7" s="5" customFormat="1" ht="25.9" customHeight="1">
      <c r="A18" s="24" t="s">
        <v>9</v>
      </c>
      <c r="B18" s="24">
        <v>65</v>
      </c>
      <c r="C18" s="24">
        <v>1220</v>
      </c>
      <c r="D18" s="13">
        <v>3000</v>
      </c>
      <c r="E18" s="17">
        <v>2</v>
      </c>
      <c r="F18" s="12">
        <f t="shared" si="0"/>
        <v>1284.6600000000001</v>
      </c>
      <c r="G18" s="13" t="s">
        <v>45</v>
      </c>
    </row>
    <row r="19" spans="1:7" s="5" customFormat="1" ht="25.9" customHeight="1">
      <c r="A19" s="24" t="s">
        <v>9</v>
      </c>
      <c r="B19" s="24">
        <v>70</v>
      </c>
      <c r="C19" s="24">
        <v>1220</v>
      </c>
      <c r="D19" s="13">
        <v>3000</v>
      </c>
      <c r="E19" s="17">
        <v>4</v>
      </c>
      <c r="F19" s="12">
        <f t="shared" si="0"/>
        <v>2766.96</v>
      </c>
      <c r="G19" s="13"/>
    </row>
    <row r="20" spans="1:7" s="5" customFormat="1" ht="25.9" customHeight="1">
      <c r="A20" s="24" t="s">
        <v>9</v>
      </c>
      <c r="B20" s="24">
        <v>85</v>
      </c>
      <c r="C20" s="24">
        <v>1220</v>
      </c>
      <c r="D20" s="13">
        <v>3000</v>
      </c>
      <c r="E20" s="17">
        <v>1</v>
      </c>
      <c r="F20" s="12">
        <f t="shared" si="0"/>
        <v>839.97</v>
      </c>
      <c r="G20" s="13"/>
    </row>
    <row r="21" spans="1:7" s="5" customFormat="1" ht="25.9" customHeight="1">
      <c r="A21" s="24" t="s">
        <v>9</v>
      </c>
      <c r="B21" s="24">
        <v>90</v>
      </c>
      <c r="C21" s="24">
        <v>1220</v>
      </c>
      <c r="D21" s="13">
        <v>3000</v>
      </c>
      <c r="E21" s="17">
        <v>1</v>
      </c>
      <c r="F21" s="12">
        <f t="shared" si="0"/>
        <v>889.38</v>
      </c>
      <c r="G21" s="13"/>
    </row>
    <row r="22" spans="1:7" s="5" customFormat="1" ht="25.9" customHeight="1">
      <c r="A22" s="24" t="s">
        <v>9</v>
      </c>
      <c r="B22" s="24">
        <v>95</v>
      </c>
      <c r="C22" s="24">
        <v>1220</v>
      </c>
      <c r="D22" s="13">
        <v>3000</v>
      </c>
      <c r="E22" s="17">
        <v>1</v>
      </c>
      <c r="F22" s="12">
        <f t="shared" si="0"/>
        <v>938.79000000000008</v>
      </c>
      <c r="G22" s="13"/>
    </row>
    <row r="23" spans="1:7" s="5" customFormat="1" ht="25.9" customHeight="1">
      <c r="A23" s="23" t="s">
        <v>9</v>
      </c>
      <c r="B23" s="23">
        <v>155</v>
      </c>
      <c r="C23" s="23">
        <v>1100</v>
      </c>
      <c r="D23" s="17">
        <v>2100</v>
      </c>
      <c r="E23" s="17">
        <v>1</v>
      </c>
      <c r="F23" s="12">
        <f t="shared" si="0"/>
        <v>966.73500000000013</v>
      </c>
      <c r="G23" s="16"/>
    </row>
  </sheetData>
  <autoFilter ref="A3:G23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43"/>
  <sheetViews>
    <sheetView workbookViewId="0">
      <pane ySplit="3" topLeftCell="A4" activePane="bottomLeft" state="frozen"/>
      <selection pane="bottomLeft" activeCell="H19" sqref="H19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22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5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14</v>
      </c>
      <c r="C13" s="24">
        <v>1000</v>
      </c>
      <c r="D13" s="13">
        <v>2500</v>
      </c>
      <c r="E13" s="17">
        <v>6</v>
      </c>
      <c r="F13" s="15">
        <f t="shared" si="0"/>
        <v>567</v>
      </c>
      <c r="G13" s="13"/>
    </row>
    <row r="14" spans="1:24" s="5" customFormat="1" ht="25.9" customHeight="1">
      <c r="A14" s="24">
        <v>5052</v>
      </c>
      <c r="B14" s="24">
        <v>20</v>
      </c>
      <c r="C14" s="24">
        <v>450</v>
      </c>
      <c r="D14" s="13">
        <v>450</v>
      </c>
      <c r="E14" s="17">
        <v>34</v>
      </c>
      <c r="F14" s="15">
        <f t="shared" si="0"/>
        <v>371.79</v>
      </c>
      <c r="G14" s="13"/>
    </row>
    <row r="15" spans="1:24" s="5" customFormat="1" ht="25.9" customHeight="1">
      <c r="A15" s="24">
        <v>5083</v>
      </c>
      <c r="B15" s="24">
        <v>42</v>
      </c>
      <c r="C15" s="24">
        <v>780</v>
      </c>
      <c r="D15" s="13">
        <v>780</v>
      </c>
      <c r="E15" s="17">
        <v>5</v>
      </c>
      <c r="F15" s="15">
        <f t="shared" si="0"/>
        <v>344.96280000000002</v>
      </c>
      <c r="G15" s="13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28"/>
      <c r="B17" s="28"/>
      <c r="C17" s="28"/>
      <c r="D17" s="29"/>
      <c r="E17" s="31"/>
      <c r="F17" s="32"/>
      <c r="G17" s="29"/>
    </row>
    <row r="18" spans="1:7" s="5" customFormat="1" ht="25.9" customHeight="1">
      <c r="A18" s="33"/>
      <c r="B18" s="33"/>
      <c r="C18" s="33"/>
      <c r="D18" s="31"/>
      <c r="E18" s="31"/>
      <c r="F18" s="34"/>
      <c r="G18" s="35"/>
    </row>
    <row r="19" spans="1:7" s="5" customFormat="1" ht="25.9" customHeight="1">
      <c r="A19" s="33"/>
      <c r="B19" s="28"/>
      <c r="C19" s="28"/>
      <c r="D19" s="29"/>
      <c r="E19" s="28"/>
      <c r="F19" s="30"/>
      <c r="G19" s="29"/>
    </row>
    <row r="20" spans="1:7" s="5" customFormat="1" ht="25.9" customHeight="1">
      <c r="A20" s="28"/>
      <c r="B20" s="28"/>
      <c r="C20" s="28"/>
      <c r="D20" s="29"/>
      <c r="E20" s="31"/>
      <c r="F20" s="32"/>
      <c r="G20" s="29"/>
    </row>
    <row r="21" spans="1:7" s="5" customFormat="1" ht="25.9" customHeight="1">
      <c r="A21" s="33"/>
      <c r="B21" s="33"/>
      <c r="C21" s="33"/>
      <c r="D21" s="31"/>
      <c r="E21" s="31"/>
      <c r="F21" s="34"/>
      <c r="G21" s="35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28"/>
      <c r="B28" s="28"/>
      <c r="C28" s="28"/>
      <c r="D28" s="29"/>
      <c r="E28" s="31"/>
      <c r="F28" s="32"/>
      <c r="G28" s="29"/>
    </row>
    <row r="29" spans="1:7" s="5" customFormat="1" ht="25.9" customHeight="1">
      <c r="A29" s="33"/>
      <c r="B29" s="33"/>
      <c r="C29" s="33"/>
      <c r="D29" s="31"/>
      <c r="E29" s="31"/>
      <c r="F29" s="34"/>
      <c r="G29" s="35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28"/>
      <c r="B34" s="28"/>
      <c r="C34" s="28"/>
      <c r="D34" s="29"/>
      <c r="E34" s="31"/>
      <c r="F34" s="32"/>
      <c r="G34" s="29"/>
    </row>
    <row r="35" spans="1:7" s="5" customFormat="1" ht="25.9" customHeight="1">
      <c r="A35" s="33"/>
      <c r="B35" s="33"/>
      <c r="C35" s="33"/>
      <c r="D35" s="31"/>
      <c r="E35" s="31"/>
      <c r="F35" s="34"/>
      <c r="G35" s="35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 t="s">
        <v>19</v>
      </c>
      <c r="B43" s="28"/>
      <c r="C43" s="28"/>
      <c r="D43" s="29"/>
      <c r="E43" s="28"/>
      <c r="F43" s="30">
        <f>SUM(F4:F42)</f>
        <v>8300.6046000000006</v>
      </c>
      <c r="G43" s="29"/>
    </row>
  </sheetData>
  <autoFilter ref="A3:G35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IV42"/>
  <sheetViews>
    <sheetView workbookViewId="0">
      <pane ySplit="3" topLeftCell="A4" activePane="bottomLeft" state="frozen"/>
      <selection pane="bottomLeft" activeCell="J23" sqref="J23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46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4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20</v>
      </c>
      <c r="C13" s="24">
        <v>450</v>
      </c>
      <c r="D13" s="13">
        <v>450</v>
      </c>
      <c r="E13" s="17">
        <v>34</v>
      </c>
      <c r="F13" s="15">
        <f t="shared" si="0"/>
        <v>371.79</v>
      </c>
      <c r="G13" s="13"/>
    </row>
    <row r="14" spans="1:24" s="5" customFormat="1" ht="25.9" customHeight="1">
      <c r="A14" s="24">
        <v>5083</v>
      </c>
      <c r="B14" s="24">
        <v>42</v>
      </c>
      <c r="C14" s="24">
        <v>780</v>
      </c>
      <c r="D14" s="13">
        <v>780</v>
      </c>
      <c r="E14" s="17">
        <v>5</v>
      </c>
      <c r="F14" s="15">
        <f t="shared" si="0"/>
        <v>344.96280000000002</v>
      </c>
      <c r="G14" s="13"/>
    </row>
    <row r="15" spans="1:24" s="5" customFormat="1" ht="25.9" customHeight="1">
      <c r="A15" s="28"/>
      <c r="B15" s="28"/>
      <c r="C15" s="28"/>
      <c r="D15" s="29"/>
      <c r="E15" s="31"/>
      <c r="F15" s="32"/>
      <c r="G15" s="29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33"/>
      <c r="B17" s="33"/>
      <c r="C17" s="33"/>
      <c r="D17" s="31"/>
      <c r="E17" s="31"/>
      <c r="F17" s="34"/>
      <c r="G17" s="35"/>
    </row>
    <row r="18" spans="1:7" s="5" customFormat="1" ht="25.9" customHeight="1">
      <c r="A18" s="33"/>
      <c r="B18" s="28"/>
      <c r="C18" s="28"/>
      <c r="D18" s="29"/>
      <c r="E18" s="28"/>
      <c r="F18" s="30"/>
      <c r="G18" s="29"/>
    </row>
    <row r="19" spans="1:7" s="5" customFormat="1" ht="25.9" customHeight="1">
      <c r="A19" s="28"/>
      <c r="B19" s="28"/>
      <c r="C19" s="28"/>
      <c r="D19" s="29"/>
      <c r="E19" s="31"/>
      <c r="F19" s="32"/>
      <c r="G19" s="29"/>
    </row>
    <row r="20" spans="1:7" s="5" customFormat="1" ht="25.9" customHeight="1">
      <c r="A20" s="33"/>
      <c r="B20" s="33"/>
      <c r="C20" s="33"/>
      <c r="D20" s="31"/>
      <c r="E20" s="31"/>
      <c r="F20" s="34"/>
      <c r="G20" s="35"/>
    </row>
    <row r="21" spans="1:7" s="5" customFormat="1" ht="25.9" customHeight="1">
      <c r="A21" s="28"/>
      <c r="B21" s="28"/>
      <c r="C21" s="28"/>
      <c r="D21" s="29"/>
      <c r="E21" s="31"/>
      <c r="F21" s="32"/>
      <c r="G21" s="29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33"/>
      <c r="B28" s="33"/>
      <c r="C28" s="33"/>
      <c r="D28" s="31"/>
      <c r="E28" s="31"/>
      <c r="F28" s="34"/>
      <c r="G28" s="35"/>
    </row>
    <row r="29" spans="1:7" s="5" customFormat="1" ht="25.9" customHeight="1">
      <c r="A29" s="28"/>
      <c r="B29" s="28"/>
      <c r="C29" s="28"/>
      <c r="D29" s="29"/>
      <c r="E29" s="31"/>
      <c r="F29" s="32"/>
      <c r="G29" s="29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33"/>
      <c r="B34" s="33"/>
      <c r="C34" s="33"/>
      <c r="D34" s="31"/>
      <c r="E34" s="31"/>
      <c r="F34" s="34"/>
      <c r="G34" s="35"/>
    </row>
    <row r="35" spans="1:7" s="5" customFormat="1" ht="25.9" customHeight="1">
      <c r="A35" s="28"/>
      <c r="B35" s="28"/>
      <c r="C35" s="28"/>
      <c r="D35" s="29"/>
      <c r="E35" s="28"/>
      <c r="F35" s="30"/>
      <c r="G35" s="29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 t="s">
        <v>19</v>
      </c>
      <c r="B42" s="28"/>
      <c r="C42" s="28"/>
      <c r="D42" s="29"/>
      <c r="E42" s="28"/>
      <c r="F42" s="30">
        <f>SUM(F4:F41)</f>
        <v>7733.6046000000006</v>
      </c>
      <c r="G42" s="29"/>
    </row>
  </sheetData>
  <autoFilter ref="A3:G34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IV38"/>
  <sheetViews>
    <sheetView workbookViewId="0">
      <pane ySplit="3" topLeftCell="A4" activePane="bottomLeft" state="frozen"/>
      <selection pane="bottomLeft" activeCell="J5" sqref="J5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12.75" style="4" customWidth="1"/>
    <col min="8" max="22" width="8.875" style="5" customWidth="1"/>
    <col min="23" max="256" width="8.875" style="1" customWidth="1"/>
  </cols>
  <sheetData>
    <row r="1" spans="1:24" ht="29.25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47</v>
      </c>
      <c r="B2" s="52"/>
      <c r="C2" s="52"/>
      <c r="D2" s="52"/>
      <c r="E2" s="52"/>
      <c r="F2" s="52"/>
      <c r="G2" s="52"/>
    </row>
    <row r="3" spans="1:24" s="5" customFormat="1" ht="31.5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1.6" customHeight="1">
      <c r="A4" s="10" t="s">
        <v>9</v>
      </c>
      <c r="B4" s="10">
        <v>10</v>
      </c>
      <c r="C4" s="10">
        <v>1220</v>
      </c>
      <c r="D4" s="10">
        <v>3000</v>
      </c>
      <c r="E4" s="11">
        <f>6-5</f>
        <v>1</v>
      </c>
      <c r="F4" s="12">
        <f t="shared" ref="F4:F38" si="0">B4*C4*D4*2.7/1000000*E4</f>
        <v>98.82</v>
      </c>
      <c r="G4" s="9" t="s">
        <v>48</v>
      </c>
      <c r="W4" s="1"/>
      <c r="X4" s="1"/>
    </row>
    <row r="5" spans="1:24" s="5" customFormat="1" ht="21.6" customHeight="1">
      <c r="A5" s="10" t="s">
        <v>9</v>
      </c>
      <c r="B5" s="10">
        <v>12</v>
      </c>
      <c r="C5" s="10">
        <v>1220</v>
      </c>
      <c r="D5" s="10">
        <v>3000</v>
      </c>
      <c r="E5" s="11">
        <v>3</v>
      </c>
      <c r="F5" s="12">
        <f t="shared" si="0"/>
        <v>355.75200000000007</v>
      </c>
      <c r="G5" s="9"/>
      <c r="W5" s="1"/>
      <c r="X5" s="1"/>
    </row>
    <row r="6" spans="1:24" s="5" customFormat="1" ht="21.6" customHeight="1">
      <c r="A6" s="10" t="s">
        <v>9</v>
      </c>
      <c r="B6" s="10">
        <v>14</v>
      </c>
      <c r="C6" s="10">
        <v>1220</v>
      </c>
      <c r="D6" s="10">
        <v>3000</v>
      </c>
      <c r="E6" s="11">
        <v>2</v>
      </c>
      <c r="F6" s="12">
        <f t="shared" si="0"/>
        <v>276.69600000000003</v>
      </c>
      <c r="G6" s="9"/>
      <c r="W6" s="1"/>
      <c r="X6" s="1"/>
    </row>
    <row r="7" spans="1:24" s="5" customFormat="1" ht="21.6" customHeight="1">
      <c r="A7" s="10" t="s">
        <v>9</v>
      </c>
      <c r="B7" s="10">
        <v>14</v>
      </c>
      <c r="C7" s="10">
        <v>1220</v>
      </c>
      <c r="D7" s="10">
        <v>2500</v>
      </c>
      <c r="E7" s="11">
        <v>1</v>
      </c>
      <c r="F7" s="12">
        <f t="shared" si="0"/>
        <v>115.29000000000002</v>
      </c>
      <c r="G7" s="9"/>
      <c r="W7" s="1"/>
      <c r="X7" s="1"/>
    </row>
    <row r="8" spans="1:24" s="5" customFormat="1" ht="21.6" customHeight="1">
      <c r="A8" s="10" t="s">
        <v>9</v>
      </c>
      <c r="B8" s="10">
        <v>16</v>
      </c>
      <c r="C8" s="10">
        <v>1220</v>
      </c>
      <c r="D8" s="10">
        <v>3000</v>
      </c>
      <c r="E8" s="11">
        <f>10+16-3-11-12</f>
        <v>0</v>
      </c>
      <c r="F8" s="12">
        <f t="shared" si="0"/>
        <v>0</v>
      </c>
      <c r="G8" s="13"/>
    </row>
    <row r="9" spans="1:24" s="5" customFormat="1" ht="21.6" customHeight="1">
      <c r="A9" s="10" t="s">
        <v>9</v>
      </c>
      <c r="B9" s="10">
        <v>18</v>
      </c>
      <c r="C9" s="14">
        <v>1217</v>
      </c>
      <c r="D9" s="38">
        <v>3000</v>
      </c>
      <c r="E9" s="11">
        <f>1-1</f>
        <v>0</v>
      </c>
      <c r="F9" s="12">
        <f t="shared" si="0"/>
        <v>0</v>
      </c>
      <c r="G9" s="13"/>
    </row>
    <row r="10" spans="1:24" s="5" customFormat="1" ht="21.6" customHeight="1">
      <c r="A10" s="10" t="s">
        <v>9</v>
      </c>
      <c r="B10" s="10">
        <v>18</v>
      </c>
      <c r="C10" s="38">
        <v>1220</v>
      </c>
      <c r="D10" s="38">
        <v>2550</v>
      </c>
      <c r="E10" s="11">
        <f>1-1</f>
        <v>0</v>
      </c>
      <c r="F10" s="12">
        <f t="shared" si="0"/>
        <v>0</v>
      </c>
      <c r="G10" s="13"/>
    </row>
    <row r="11" spans="1:24" s="5" customFormat="1" ht="21.6" customHeight="1">
      <c r="A11" s="10" t="s">
        <v>9</v>
      </c>
      <c r="B11" s="10">
        <v>20</v>
      </c>
      <c r="C11" s="10">
        <v>1220</v>
      </c>
      <c r="D11" s="10">
        <v>3000</v>
      </c>
      <c r="E11" s="11">
        <f>2-2</f>
        <v>0</v>
      </c>
      <c r="F11" s="12">
        <f t="shared" si="0"/>
        <v>0</v>
      </c>
      <c r="G11" s="13" t="s">
        <v>34</v>
      </c>
    </row>
    <row r="12" spans="1:24" s="5" customFormat="1" ht="21.6" customHeight="1">
      <c r="A12" s="10" t="s">
        <v>9</v>
      </c>
      <c r="B12" s="10">
        <v>25</v>
      </c>
      <c r="C12" s="10">
        <v>1220</v>
      </c>
      <c r="D12" s="10">
        <v>3000</v>
      </c>
      <c r="E12" s="11">
        <f>2-2</f>
        <v>0</v>
      </c>
      <c r="F12" s="12">
        <f t="shared" si="0"/>
        <v>0</v>
      </c>
      <c r="G12" s="13"/>
    </row>
    <row r="13" spans="1:24" s="5" customFormat="1" ht="21.6" customHeight="1">
      <c r="A13" s="10" t="s">
        <v>9</v>
      </c>
      <c r="B13" s="10">
        <v>30</v>
      </c>
      <c r="C13" s="10">
        <v>1220</v>
      </c>
      <c r="D13" s="10">
        <v>3020</v>
      </c>
      <c r="E13" s="11">
        <v>1</v>
      </c>
      <c r="F13" s="12">
        <f t="shared" si="0"/>
        <v>298.43639999999999</v>
      </c>
      <c r="G13" s="13"/>
    </row>
    <row r="14" spans="1:24" s="5" customFormat="1" ht="21.6" customHeight="1">
      <c r="A14" s="10" t="s">
        <v>9</v>
      </c>
      <c r="B14" s="10">
        <v>30</v>
      </c>
      <c r="C14" s="10">
        <v>1200</v>
      </c>
      <c r="D14" s="10">
        <v>3000</v>
      </c>
      <c r="E14" s="11">
        <v>6</v>
      </c>
      <c r="F14" s="12">
        <f t="shared" si="0"/>
        <v>1749.6000000000001</v>
      </c>
      <c r="G14" s="13"/>
    </row>
    <row r="15" spans="1:24" s="5" customFormat="1" ht="21.6" customHeight="1">
      <c r="A15" s="10" t="s">
        <v>9</v>
      </c>
      <c r="B15" s="10">
        <v>35</v>
      </c>
      <c r="C15" s="10">
        <v>1220</v>
      </c>
      <c r="D15" s="10">
        <v>3000</v>
      </c>
      <c r="E15" s="11">
        <f>6-1</f>
        <v>5</v>
      </c>
      <c r="F15" s="12">
        <f t="shared" si="0"/>
        <v>1729.35</v>
      </c>
      <c r="G15" s="13"/>
    </row>
    <row r="16" spans="1:24" s="5" customFormat="1" ht="21.6" customHeight="1">
      <c r="A16" s="10" t="s">
        <v>9</v>
      </c>
      <c r="B16" s="10">
        <v>40</v>
      </c>
      <c r="C16" s="10">
        <v>1220</v>
      </c>
      <c r="D16" s="10">
        <v>3000</v>
      </c>
      <c r="E16" s="11">
        <f>12-6-4</f>
        <v>2</v>
      </c>
      <c r="F16" s="12">
        <f t="shared" si="0"/>
        <v>790.56</v>
      </c>
      <c r="G16" s="13"/>
    </row>
    <row r="17" spans="1:24" s="5" customFormat="1" ht="21.6" customHeight="1">
      <c r="A17" s="10" t="s">
        <v>9</v>
      </c>
      <c r="B17" s="10">
        <v>40</v>
      </c>
      <c r="C17" s="10">
        <v>1215</v>
      </c>
      <c r="D17" s="10">
        <v>3000</v>
      </c>
      <c r="E17" s="11">
        <v>1</v>
      </c>
      <c r="F17" s="12">
        <f t="shared" si="0"/>
        <v>393.66</v>
      </c>
      <c r="G17" s="13"/>
    </row>
    <row r="18" spans="1:24" s="5" customFormat="1" ht="21.6" customHeight="1">
      <c r="A18" s="10" t="s">
        <v>9</v>
      </c>
      <c r="B18" s="10">
        <v>50</v>
      </c>
      <c r="C18" s="10">
        <v>1220</v>
      </c>
      <c r="D18" s="10">
        <v>3000</v>
      </c>
      <c r="E18" s="11">
        <f>14-6-1</f>
        <v>7</v>
      </c>
      <c r="F18" s="12">
        <f t="shared" si="0"/>
        <v>3458.7000000000007</v>
      </c>
      <c r="G18" s="13"/>
    </row>
    <row r="19" spans="1:24" s="5" customFormat="1" ht="21.6" customHeight="1">
      <c r="A19" s="10" t="s">
        <v>9</v>
      </c>
      <c r="B19" s="10">
        <v>55</v>
      </c>
      <c r="C19" s="10">
        <v>1220</v>
      </c>
      <c r="D19" s="10">
        <v>3000</v>
      </c>
      <c r="E19" s="11">
        <f>9-1-2+1</f>
        <v>7</v>
      </c>
      <c r="F19" s="12">
        <f t="shared" si="0"/>
        <v>3804.5699999999997</v>
      </c>
      <c r="G19" s="13"/>
    </row>
    <row r="20" spans="1:24" s="5" customFormat="1" ht="21.6" customHeight="1">
      <c r="A20" s="10" t="s">
        <v>9</v>
      </c>
      <c r="B20" s="10">
        <v>55</v>
      </c>
      <c r="C20" s="10">
        <v>1220</v>
      </c>
      <c r="D20" s="14">
        <v>2500</v>
      </c>
      <c r="E20" s="11">
        <v>1</v>
      </c>
      <c r="F20" s="12">
        <f t="shared" si="0"/>
        <v>452.92500000000001</v>
      </c>
      <c r="G20" s="13"/>
    </row>
    <row r="21" spans="1:24" s="5" customFormat="1" ht="21.6" customHeight="1">
      <c r="A21" s="10" t="s">
        <v>9</v>
      </c>
      <c r="B21" s="10">
        <v>55</v>
      </c>
      <c r="C21" s="10">
        <v>1220</v>
      </c>
      <c r="D21" s="14">
        <v>2940</v>
      </c>
      <c r="E21" s="11">
        <v>1</v>
      </c>
      <c r="F21" s="12">
        <f t="shared" si="0"/>
        <v>532.63980000000004</v>
      </c>
      <c r="G21" s="13"/>
    </row>
    <row r="22" spans="1:24" s="5" customFormat="1" ht="21.6" customHeight="1">
      <c r="A22" s="10" t="s">
        <v>9</v>
      </c>
      <c r="B22" s="10">
        <v>70</v>
      </c>
      <c r="C22" s="10">
        <v>1220</v>
      </c>
      <c r="D22" s="38">
        <v>3000</v>
      </c>
      <c r="E22" s="11">
        <f>3-1</f>
        <v>2</v>
      </c>
      <c r="F22" s="12">
        <f t="shared" si="0"/>
        <v>1383.48</v>
      </c>
      <c r="G22" s="13"/>
    </row>
    <row r="23" spans="1:24" s="5" customFormat="1" ht="21.6" customHeight="1">
      <c r="A23" s="10" t="s">
        <v>9</v>
      </c>
      <c r="B23" s="10">
        <v>75</v>
      </c>
      <c r="C23" s="10">
        <v>1220</v>
      </c>
      <c r="D23" s="38">
        <v>3000</v>
      </c>
      <c r="E23" s="11">
        <v>3</v>
      </c>
      <c r="F23" s="12">
        <f t="shared" si="0"/>
        <v>2223.4499999999998</v>
      </c>
      <c r="G23" s="13"/>
    </row>
    <row r="24" spans="1:24" s="5" customFormat="1" ht="21.6" customHeight="1">
      <c r="A24" s="10" t="s">
        <v>9</v>
      </c>
      <c r="B24" s="10">
        <v>75</v>
      </c>
      <c r="C24" s="10">
        <v>1220</v>
      </c>
      <c r="D24" s="14">
        <v>2870</v>
      </c>
      <c r="E24" s="11">
        <v>1</v>
      </c>
      <c r="F24" s="15">
        <f t="shared" si="0"/>
        <v>709.0335</v>
      </c>
      <c r="G24" s="16"/>
    </row>
    <row r="25" spans="1:24" s="5" customFormat="1" ht="21.6" customHeight="1">
      <c r="A25" s="10" t="s">
        <v>9</v>
      </c>
      <c r="B25" s="10">
        <v>85</v>
      </c>
      <c r="C25" s="10">
        <v>1220</v>
      </c>
      <c r="D25" s="10">
        <v>3000</v>
      </c>
      <c r="E25" s="11">
        <f>5-1</f>
        <v>4</v>
      </c>
      <c r="F25" s="15">
        <f t="shared" si="0"/>
        <v>3359.88</v>
      </c>
      <c r="G25" s="17"/>
    </row>
    <row r="26" spans="1:24" s="5" customFormat="1" ht="21.6" customHeight="1">
      <c r="A26" s="10" t="s">
        <v>9</v>
      </c>
      <c r="B26" s="10">
        <v>85</v>
      </c>
      <c r="C26" s="10">
        <v>1220</v>
      </c>
      <c r="D26" s="14">
        <v>2950</v>
      </c>
      <c r="E26" s="11">
        <v>1</v>
      </c>
      <c r="F26" s="15">
        <f t="shared" si="0"/>
        <v>825.97050000000002</v>
      </c>
      <c r="G26" s="17"/>
    </row>
    <row r="27" spans="1:24" s="5" customFormat="1" ht="21.6" customHeight="1">
      <c r="A27" s="10" t="s">
        <v>9</v>
      </c>
      <c r="B27" s="10">
        <v>90</v>
      </c>
      <c r="C27" s="10">
        <v>1220</v>
      </c>
      <c r="D27" s="38">
        <v>3000</v>
      </c>
      <c r="E27" s="11">
        <v>2</v>
      </c>
      <c r="F27" s="15">
        <f t="shared" si="0"/>
        <v>1778.76</v>
      </c>
      <c r="G27" s="17"/>
    </row>
    <row r="28" spans="1:24" s="5" customFormat="1" ht="21.6" customHeight="1">
      <c r="A28" s="10" t="s">
        <v>9</v>
      </c>
      <c r="B28" s="10">
        <v>95</v>
      </c>
      <c r="C28" s="10">
        <v>1220</v>
      </c>
      <c r="D28" s="10">
        <v>3000</v>
      </c>
      <c r="E28" s="11">
        <v>3</v>
      </c>
      <c r="F28" s="15">
        <f t="shared" si="0"/>
        <v>2816.3700000000003</v>
      </c>
      <c r="G28" s="17"/>
    </row>
    <row r="29" spans="1:24" s="5" customFormat="1" ht="21.6" customHeight="1">
      <c r="A29" s="10" t="s">
        <v>9</v>
      </c>
      <c r="B29" s="10">
        <v>100</v>
      </c>
      <c r="C29" s="10">
        <v>1200</v>
      </c>
      <c r="D29" s="10">
        <v>3000</v>
      </c>
      <c r="E29" s="11">
        <f>1-1</f>
        <v>0</v>
      </c>
      <c r="F29" s="15">
        <f t="shared" si="0"/>
        <v>0</v>
      </c>
      <c r="G29" s="17"/>
    </row>
    <row r="30" spans="1:24" s="5" customFormat="1" ht="21.6" customHeight="1">
      <c r="A30" s="10" t="s">
        <v>9</v>
      </c>
      <c r="B30" s="10">
        <v>110</v>
      </c>
      <c r="C30" s="10">
        <v>1220</v>
      </c>
      <c r="D30" s="10">
        <v>3000</v>
      </c>
      <c r="E30" s="11">
        <v>1</v>
      </c>
      <c r="F30" s="15">
        <f t="shared" si="0"/>
        <v>1087.02</v>
      </c>
      <c r="G30" s="17"/>
    </row>
    <row r="31" spans="1:24" s="5" customFormat="1" ht="21.6" customHeight="1">
      <c r="A31" s="10" t="s">
        <v>9</v>
      </c>
      <c r="B31" s="10">
        <v>120</v>
      </c>
      <c r="C31" s="10">
        <v>1220</v>
      </c>
      <c r="D31" s="10">
        <v>3000</v>
      </c>
      <c r="E31" s="11">
        <v>3</v>
      </c>
      <c r="F31" s="15">
        <f t="shared" si="0"/>
        <v>3557.5199999999995</v>
      </c>
      <c r="G31" s="17"/>
    </row>
    <row r="32" spans="1:24" s="5" customFormat="1" ht="21.6" customHeight="1">
      <c r="A32" s="18" t="s">
        <v>13</v>
      </c>
      <c r="B32" s="18">
        <v>10</v>
      </c>
      <c r="C32" s="18">
        <v>1220</v>
      </c>
      <c r="D32" s="22">
        <v>2600</v>
      </c>
      <c r="E32" s="19">
        <v>2</v>
      </c>
      <c r="F32" s="20">
        <f t="shared" si="0"/>
        <v>171.28800000000001</v>
      </c>
      <c r="G32" s="21" t="s">
        <v>12</v>
      </c>
      <c r="W32" s="1"/>
      <c r="X32" s="1"/>
    </row>
    <row r="33" spans="1:7" s="5" customFormat="1" ht="21.6" customHeight="1">
      <c r="A33" s="39" t="s">
        <v>17</v>
      </c>
      <c r="B33" s="39">
        <v>10</v>
      </c>
      <c r="C33" s="39">
        <v>1210</v>
      </c>
      <c r="D33" s="40">
        <v>2000</v>
      </c>
      <c r="E33" s="40">
        <v>2</v>
      </c>
      <c r="F33" s="41">
        <f t="shared" si="0"/>
        <v>130.68</v>
      </c>
      <c r="G33" s="40" t="s">
        <v>18</v>
      </c>
    </row>
    <row r="34" spans="1:7" s="5" customFormat="1" ht="21.6" customHeight="1">
      <c r="A34" s="39" t="s">
        <v>17</v>
      </c>
      <c r="B34" s="39">
        <v>10</v>
      </c>
      <c r="C34" s="39">
        <v>1210</v>
      </c>
      <c r="D34" s="40">
        <v>1800</v>
      </c>
      <c r="E34" s="40">
        <v>2</v>
      </c>
      <c r="F34" s="41">
        <f t="shared" si="0"/>
        <v>117.61200000000001</v>
      </c>
      <c r="G34" s="40" t="s">
        <v>18</v>
      </c>
    </row>
    <row r="35" spans="1:7" s="5" customFormat="1" ht="21.6" customHeight="1">
      <c r="A35" s="39" t="s">
        <v>17</v>
      </c>
      <c r="B35" s="39">
        <v>20</v>
      </c>
      <c r="C35" s="39">
        <v>1210</v>
      </c>
      <c r="D35" s="40">
        <v>2550</v>
      </c>
      <c r="E35" s="40">
        <v>2</v>
      </c>
      <c r="F35" s="41">
        <f t="shared" si="0"/>
        <v>333.23399999999998</v>
      </c>
      <c r="G35" s="40" t="s">
        <v>18</v>
      </c>
    </row>
    <row r="36" spans="1:7" s="5" customFormat="1" ht="21.6" customHeight="1">
      <c r="A36" s="39" t="s">
        <v>17</v>
      </c>
      <c r="B36" s="39">
        <v>20</v>
      </c>
      <c r="C36" s="39">
        <v>1210</v>
      </c>
      <c r="D36" s="40">
        <v>2650</v>
      </c>
      <c r="E36" s="40">
        <v>2</v>
      </c>
      <c r="F36" s="41">
        <f t="shared" si="0"/>
        <v>346.30200000000002</v>
      </c>
      <c r="G36" s="40" t="s">
        <v>18</v>
      </c>
    </row>
    <row r="37" spans="1:7" s="5" customFormat="1" ht="21.6" customHeight="1">
      <c r="A37" s="39" t="s">
        <v>17</v>
      </c>
      <c r="B37" s="39">
        <v>30</v>
      </c>
      <c r="C37" s="39">
        <v>1210</v>
      </c>
      <c r="D37" s="40">
        <v>2970</v>
      </c>
      <c r="E37" s="40">
        <v>2</v>
      </c>
      <c r="F37" s="41">
        <f t="shared" si="0"/>
        <v>582.17939999999999</v>
      </c>
      <c r="G37" s="40" t="s">
        <v>18</v>
      </c>
    </row>
    <row r="38" spans="1:7" s="5" customFormat="1" ht="21.6" customHeight="1">
      <c r="A38" s="39" t="s">
        <v>17</v>
      </c>
      <c r="B38" s="39">
        <v>30</v>
      </c>
      <c r="C38" s="39">
        <v>1190</v>
      </c>
      <c r="D38" s="40">
        <v>2970</v>
      </c>
      <c r="E38" s="40">
        <v>2</v>
      </c>
      <c r="F38" s="41">
        <f t="shared" si="0"/>
        <v>572.5566</v>
      </c>
      <c r="G38" s="40" t="s">
        <v>18</v>
      </c>
    </row>
  </sheetData>
  <autoFilter ref="A3:G38">
    <filterColumn colId="0"/>
  </autoFilter>
  <mergeCells count="2">
    <mergeCell ref="A1:G1"/>
    <mergeCell ref="A2:G2"/>
  </mergeCells>
  <phoneticPr fontId="19" type="noConversion"/>
  <printOptions horizontalCentered="1"/>
  <pageMargins left="0.31458333333333299" right="0.31458333333333299" top="0.35416666666666702" bottom="0.35416666666666702" header="0.31458333333333299" footer="0.31458333333333299"/>
</worksheet>
</file>

<file path=xl/worksheets/sheet62.xml><?xml version="1.0" encoding="utf-8"?>
<worksheet xmlns="http://schemas.openxmlformats.org/spreadsheetml/2006/main" xmlns:r="http://schemas.openxmlformats.org/officeDocument/2006/relationships">
  <dimension ref="A1:IV23"/>
  <sheetViews>
    <sheetView workbookViewId="0">
      <pane ySplit="3" topLeftCell="A4" activePane="bottomLeft" state="frozen"/>
      <selection pane="bottomLeft" activeCell="J5" sqref="J5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31.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47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23" si="0">B4*C4*D4*2.7/1000000*E4</f>
        <v>98.82</v>
      </c>
      <c r="G4" s="13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2500</v>
      </c>
      <c r="E5" s="17">
        <v>2</v>
      </c>
      <c r="F5" s="12">
        <f t="shared" si="0"/>
        <v>164.7</v>
      </c>
      <c r="G5" s="13"/>
    </row>
    <row r="6" spans="1:24" s="5" customFormat="1" ht="25.9" customHeight="1">
      <c r="A6" s="24" t="s">
        <v>9</v>
      </c>
      <c r="B6" s="24">
        <v>10</v>
      </c>
      <c r="C6" s="24">
        <v>1220</v>
      </c>
      <c r="D6" s="13">
        <v>2980</v>
      </c>
      <c r="E6" s="17">
        <v>1</v>
      </c>
      <c r="F6" s="12">
        <f t="shared" si="0"/>
        <v>98.161199999999994</v>
      </c>
      <c r="G6" s="13"/>
    </row>
    <row r="7" spans="1:24" s="5" customFormat="1" ht="25.9" customHeight="1">
      <c r="A7" s="23" t="s">
        <v>9</v>
      </c>
      <c r="B7" s="23">
        <v>10</v>
      </c>
      <c r="C7" s="23">
        <v>1010</v>
      </c>
      <c r="D7" s="17">
        <v>3000</v>
      </c>
      <c r="E7" s="17">
        <v>6</v>
      </c>
      <c r="F7" s="15">
        <f t="shared" si="0"/>
        <v>490.86</v>
      </c>
      <c r="G7" s="16"/>
    </row>
    <row r="8" spans="1:24" s="5" customFormat="1" ht="24.95" customHeight="1">
      <c r="A8" s="10" t="s">
        <v>9</v>
      </c>
      <c r="B8" s="10">
        <v>30</v>
      </c>
      <c r="C8" s="10">
        <v>1220</v>
      </c>
      <c r="D8" s="10">
        <v>3000</v>
      </c>
      <c r="E8" s="11">
        <v>8</v>
      </c>
      <c r="F8" s="12">
        <f t="shared" si="0"/>
        <v>2371.6799999999998</v>
      </c>
      <c r="G8" s="13"/>
    </row>
    <row r="9" spans="1:24" s="5" customFormat="1" ht="25.9" customHeight="1">
      <c r="A9" s="23" t="s">
        <v>9</v>
      </c>
      <c r="B9" s="23">
        <v>30</v>
      </c>
      <c r="C9" s="23">
        <v>1220</v>
      </c>
      <c r="D9" s="36">
        <v>2910</v>
      </c>
      <c r="E9" s="17">
        <v>1</v>
      </c>
      <c r="F9" s="15">
        <f t="shared" si="0"/>
        <v>287.56619999999998</v>
      </c>
      <c r="G9" s="16"/>
    </row>
    <row r="10" spans="1:24" s="5" customFormat="1" ht="25.9" customHeight="1">
      <c r="A10" s="23" t="s">
        <v>9</v>
      </c>
      <c r="B10" s="23">
        <v>30</v>
      </c>
      <c r="C10" s="23">
        <v>1220</v>
      </c>
      <c r="D10" s="36">
        <v>2000</v>
      </c>
      <c r="E10" s="17">
        <v>1</v>
      </c>
      <c r="F10" s="15">
        <f t="shared" si="0"/>
        <v>197.64</v>
      </c>
      <c r="G10" s="16"/>
    </row>
    <row r="11" spans="1:24" s="5" customFormat="1" ht="25.9" customHeight="1">
      <c r="A11" s="24" t="s">
        <v>9</v>
      </c>
      <c r="B11" s="24">
        <v>35</v>
      </c>
      <c r="C11" s="24">
        <v>1220</v>
      </c>
      <c r="D11" s="13">
        <v>3000</v>
      </c>
      <c r="E11" s="17">
        <v>6</v>
      </c>
      <c r="F11" s="12">
        <f t="shared" si="0"/>
        <v>2075.2200000000003</v>
      </c>
      <c r="G11" s="13"/>
    </row>
    <row r="12" spans="1:24" s="5" customFormat="1" ht="25.9" customHeight="1">
      <c r="A12" s="24" t="s">
        <v>9</v>
      </c>
      <c r="B12" s="24">
        <v>35</v>
      </c>
      <c r="C12" s="24">
        <v>1220</v>
      </c>
      <c r="D12" s="37">
        <v>2500</v>
      </c>
      <c r="E12" s="17">
        <v>1</v>
      </c>
      <c r="F12" s="12">
        <f t="shared" si="0"/>
        <v>288.22500000000002</v>
      </c>
      <c r="G12" s="13"/>
    </row>
    <row r="13" spans="1:24" s="5" customFormat="1" ht="25.9" customHeight="1">
      <c r="A13" s="24" t="s">
        <v>9</v>
      </c>
      <c r="B13" s="24">
        <v>35</v>
      </c>
      <c r="C13" s="24">
        <v>1220</v>
      </c>
      <c r="D13" s="37">
        <v>2950</v>
      </c>
      <c r="E13" s="17">
        <v>1</v>
      </c>
      <c r="F13" s="12">
        <f t="shared" si="0"/>
        <v>340.10550000000001</v>
      </c>
      <c r="G13" s="13"/>
    </row>
    <row r="14" spans="1:24" s="5" customFormat="1" ht="25.9" customHeight="1">
      <c r="A14" s="24" t="s">
        <v>9</v>
      </c>
      <c r="B14" s="24">
        <v>40</v>
      </c>
      <c r="C14" s="24">
        <v>1220</v>
      </c>
      <c r="D14" s="13">
        <v>3000</v>
      </c>
      <c r="E14" s="17">
        <f>3-3</f>
        <v>0</v>
      </c>
      <c r="F14" s="12">
        <f t="shared" si="0"/>
        <v>0</v>
      </c>
      <c r="G14" s="13"/>
    </row>
    <row r="15" spans="1:24" s="5" customFormat="1" ht="25.9" customHeight="1">
      <c r="A15" s="23" t="s">
        <v>9</v>
      </c>
      <c r="B15" s="37">
        <v>42</v>
      </c>
      <c r="C15" s="24">
        <v>1200</v>
      </c>
      <c r="D15" s="37">
        <v>2500</v>
      </c>
      <c r="E15" s="24">
        <v>3</v>
      </c>
      <c r="F15" s="25">
        <f t="shared" si="0"/>
        <v>1020.5999999999999</v>
      </c>
      <c r="G15" s="13"/>
    </row>
    <row r="16" spans="1:24" s="5" customFormat="1" ht="25.9" customHeight="1">
      <c r="A16" s="23" t="s">
        <v>9</v>
      </c>
      <c r="B16" s="23">
        <v>54</v>
      </c>
      <c r="C16" s="23">
        <v>1220</v>
      </c>
      <c r="D16" s="17">
        <v>3000</v>
      </c>
      <c r="E16" s="17">
        <v>1</v>
      </c>
      <c r="F16" s="15">
        <f t="shared" si="0"/>
        <v>533.62800000000004</v>
      </c>
      <c r="G16" s="16"/>
    </row>
    <row r="17" spans="1:7" s="5" customFormat="1" ht="25.9" customHeight="1">
      <c r="A17" s="24" t="s">
        <v>9</v>
      </c>
      <c r="B17" s="24">
        <v>60</v>
      </c>
      <c r="C17" s="24">
        <v>1220</v>
      </c>
      <c r="D17" s="13">
        <v>3000</v>
      </c>
      <c r="E17" s="17">
        <f>3-1</f>
        <v>2</v>
      </c>
      <c r="F17" s="12">
        <f t="shared" si="0"/>
        <v>1185.8399999999999</v>
      </c>
      <c r="G17" s="13" t="s">
        <v>30</v>
      </c>
    </row>
    <row r="18" spans="1:7" s="5" customFormat="1" ht="25.9" customHeight="1">
      <c r="A18" s="24" t="s">
        <v>9</v>
      </c>
      <c r="B18" s="24">
        <v>65</v>
      </c>
      <c r="C18" s="24">
        <v>1220</v>
      </c>
      <c r="D18" s="13">
        <v>3000</v>
      </c>
      <c r="E18" s="17">
        <f>2-2+1</f>
        <v>1</v>
      </c>
      <c r="F18" s="12">
        <f t="shared" si="0"/>
        <v>642.33000000000004</v>
      </c>
      <c r="G18" s="13" t="s">
        <v>45</v>
      </c>
    </row>
    <row r="19" spans="1:7" s="5" customFormat="1" ht="25.9" customHeight="1">
      <c r="A19" s="24" t="s">
        <v>9</v>
      </c>
      <c r="B19" s="24">
        <v>70</v>
      </c>
      <c r="C19" s="24">
        <v>1220</v>
      </c>
      <c r="D19" s="13">
        <v>3000</v>
      </c>
      <c r="E19" s="17">
        <f>4-1</f>
        <v>3</v>
      </c>
      <c r="F19" s="12">
        <f t="shared" si="0"/>
        <v>2075.2200000000003</v>
      </c>
      <c r="G19" s="13"/>
    </row>
    <row r="20" spans="1:7" s="5" customFormat="1" ht="25.9" customHeight="1">
      <c r="A20" s="24" t="s">
        <v>9</v>
      </c>
      <c r="B20" s="24">
        <v>85</v>
      </c>
      <c r="C20" s="24">
        <v>1220</v>
      </c>
      <c r="D20" s="13">
        <v>3000</v>
      </c>
      <c r="E20" s="17">
        <v>1</v>
      </c>
      <c r="F20" s="12">
        <f t="shared" si="0"/>
        <v>839.97</v>
      </c>
      <c r="G20" s="13"/>
    </row>
    <row r="21" spans="1:7" s="5" customFormat="1" ht="25.9" customHeight="1">
      <c r="A21" s="24" t="s">
        <v>9</v>
      </c>
      <c r="B21" s="24">
        <v>90</v>
      </c>
      <c r="C21" s="24">
        <v>1220</v>
      </c>
      <c r="D21" s="13">
        <v>3000</v>
      </c>
      <c r="E21" s="17">
        <v>1</v>
      </c>
      <c r="F21" s="12">
        <f t="shared" si="0"/>
        <v>889.38</v>
      </c>
      <c r="G21" s="13"/>
    </row>
    <row r="22" spans="1:7" s="5" customFormat="1" ht="25.9" customHeight="1">
      <c r="A22" s="24" t="s">
        <v>9</v>
      </c>
      <c r="B22" s="24">
        <v>95</v>
      </c>
      <c r="C22" s="24">
        <v>1220</v>
      </c>
      <c r="D22" s="13">
        <v>3000</v>
      </c>
      <c r="E22" s="17">
        <v>1</v>
      </c>
      <c r="F22" s="12">
        <f t="shared" si="0"/>
        <v>938.79000000000008</v>
      </c>
      <c r="G22" s="13"/>
    </row>
    <row r="23" spans="1:7" s="5" customFormat="1" ht="25.9" customHeight="1">
      <c r="A23" s="23" t="s">
        <v>9</v>
      </c>
      <c r="B23" s="23">
        <v>155</v>
      </c>
      <c r="C23" s="23">
        <v>1100</v>
      </c>
      <c r="D23" s="17">
        <v>2100</v>
      </c>
      <c r="E23" s="17">
        <v>1</v>
      </c>
      <c r="F23" s="12">
        <f t="shared" si="0"/>
        <v>966.73500000000013</v>
      </c>
      <c r="G23" s="16"/>
    </row>
  </sheetData>
  <autoFilter ref="A3:G23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IV42"/>
  <sheetViews>
    <sheetView workbookViewId="0">
      <pane ySplit="3" topLeftCell="A4" activePane="bottomLeft" state="frozen"/>
      <selection pane="bottomLeft" activeCell="J5" sqref="J5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47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4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20</v>
      </c>
      <c r="C13" s="24">
        <v>450</v>
      </c>
      <c r="D13" s="13">
        <v>450</v>
      </c>
      <c r="E13" s="17">
        <v>34</v>
      </c>
      <c r="F13" s="15">
        <f t="shared" si="0"/>
        <v>371.79</v>
      </c>
      <c r="G13" s="13"/>
    </row>
    <row r="14" spans="1:24" s="5" customFormat="1" ht="25.9" customHeight="1">
      <c r="A14" s="24">
        <v>5083</v>
      </c>
      <c r="B14" s="24">
        <v>42</v>
      </c>
      <c r="C14" s="24">
        <v>780</v>
      </c>
      <c r="D14" s="13">
        <v>780</v>
      </c>
      <c r="E14" s="17">
        <v>5</v>
      </c>
      <c r="F14" s="15">
        <f t="shared" si="0"/>
        <v>344.96280000000002</v>
      </c>
      <c r="G14" s="13"/>
    </row>
    <row r="15" spans="1:24" s="5" customFormat="1" ht="25.9" customHeight="1">
      <c r="A15" s="28"/>
      <c r="B15" s="28"/>
      <c r="C15" s="28"/>
      <c r="D15" s="29"/>
      <c r="E15" s="31"/>
      <c r="F15" s="32"/>
      <c r="G15" s="29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33"/>
      <c r="B17" s="33"/>
      <c r="C17" s="33"/>
      <c r="D17" s="31"/>
      <c r="E17" s="31"/>
      <c r="F17" s="34"/>
      <c r="G17" s="35"/>
    </row>
    <row r="18" spans="1:7" s="5" customFormat="1" ht="25.9" customHeight="1">
      <c r="A18" s="33"/>
      <c r="B18" s="28"/>
      <c r="C18" s="28"/>
      <c r="D18" s="29"/>
      <c r="E18" s="28"/>
      <c r="F18" s="30"/>
      <c r="G18" s="29"/>
    </row>
    <row r="19" spans="1:7" s="5" customFormat="1" ht="25.9" customHeight="1">
      <c r="A19" s="28"/>
      <c r="B19" s="28"/>
      <c r="C19" s="28"/>
      <c r="D19" s="29"/>
      <c r="E19" s="31"/>
      <c r="F19" s="32"/>
      <c r="G19" s="29"/>
    </row>
    <row r="20" spans="1:7" s="5" customFormat="1" ht="25.9" customHeight="1">
      <c r="A20" s="33"/>
      <c r="B20" s="33"/>
      <c r="C20" s="33"/>
      <c r="D20" s="31"/>
      <c r="E20" s="31"/>
      <c r="F20" s="34"/>
      <c r="G20" s="35"/>
    </row>
    <row r="21" spans="1:7" s="5" customFormat="1" ht="25.9" customHeight="1">
      <c r="A21" s="28"/>
      <c r="B21" s="28"/>
      <c r="C21" s="28"/>
      <c r="D21" s="29"/>
      <c r="E21" s="31"/>
      <c r="F21" s="32"/>
      <c r="G21" s="29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33"/>
      <c r="B28" s="33"/>
      <c r="C28" s="33"/>
      <c r="D28" s="31"/>
      <c r="E28" s="31"/>
      <c r="F28" s="34"/>
      <c r="G28" s="35"/>
    </row>
    <row r="29" spans="1:7" s="5" customFormat="1" ht="25.9" customHeight="1">
      <c r="A29" s="28"/>
      <c r="B29" s="28"/>
      <c r="C29" s="28"/>
      <c r="D29" s="29"/>
      <c r="E29" s="31"/>
      <c r="F29" s="32"/>
      <c r="G29" s="29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33"/>
      <c r="B34" s="33"/>
      <c r="C34" s="33"/>
      <c r="D34" s="31"/>
      <c r="E34" s="31"/>
      <c r="F34" s="34"/>
      <c r="G34" s="35"/>
    </row>
    <row r="35" spans="1:7" s="5" customFormat="1" ht="25.9" customHeight="1">
      <c r="A35" s="28"/>
      <c r="B35" s="28"/>
      <c r="C35" s="28"/>
      <c r="D35" s="29"/>
      <c r="E35" s="28"/>
      <c r="F35" s="30"/>
      <c r="G35" s="29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 t="s">
        <v>19</v>
      </c>
      <c r="B42" s="28"/>
      <c r="C42" s="28"/>
      <c r="D42" s="29"/>
      <c r="E42" s="28"/>
      <c r="F42" s="30">
        <f>SUM(F4:F41)</f>
        <v>7733.6046000000006</v>
      </c>
      <c r="G42" s="29"/>
    </row>
  </sheetData>
  <autoFilter ref="A3:G34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IV38"/>
  <sheetViews>
    <sheetView workbookViewId="0">
      <pane ySplit="3" topLeftCell="A4" activePane="bottomLeft" state="frozen"/>
      <selection pane="bottomLeft" activeCell="K17" sqref="K17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12.75" style="4" customWidth="1"/>
    <col min="8" max="22" width="8.875" style="5" customWidth="1"/>
    <col min="23" max="256" width="8.875" style="1" customWidth="1"/>
  </cols>
  <sheetData>
    <row r="1" spans="1:24" ht="29.25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49</v>
      </c>
      <c r="B2" s="52"/>
      <c r="C2" s="52"/>
      <c r="D2" s="52"/>
      <c r="E2" s="52"/>
      <c r="F2" s="52"/>
      <c r="G2" s="52"/>
    </row>
    <row r="3" spans="1:24" s="5" customFormat="1" ht="31.5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1.6" customHeight="1">
      <c r="A4" s="10" t="s">
        <v>9</v>
      </c>
      <c r="B4" s="10">
        <v>10</v>
      </c>
      <c r="C4" s="10">
        <v>1220</v>
      </c>
      <c r="D4" s="10">
        <v>3000</v>
      </c>
      <c r="E4" s="11">
        <f>1-1</f>
        <v>0</v>
      </c>
      <c r="F4" s="12">
        <f t="shared" ref="F4:F38" si="0">B4*C4*D4*2.7/1000000*E4</f>
        <v>0</v>
      </c>
      <c r="G4" s="9" t="s">
        <v>48</v>
      </c>
      <c r="W4" s="1"/>
      <c r="X4" s="1"/>
    </row>
    <row r="5" spans="1:24" s="5" customFormat="1" ht="21.6" customHeight="1">
      <c r="A5" s="10" t="s">
        <v>9</v>
      </c>
      <c r="B5" s="10">
        <v>12</v>
      </c>
      <c r="C5" s="10">
        <v>1220</v>
      </c>
      <c r="D5" s="10">
        <v>3000</v>
      </c>
      <c r="E5" s="11">
        <f>3-3</f>
        <v>0</v>
      </c>
      <c r="F5" s="12">
        <f t="shared" si="0"/>
        <v>0</v>
      </c>
      <c r="G5" s="9"/>
      <c r="W5" s="1"/>
      <c r="X5" s="1"/>
    </row>
    <row r="6" spans="1:24" s="5" customFormat="1" ht="21.6" customHeight="1">
      <c r="A6" s="10" t="s">
        <v>9</v>
      </c>
      <c r="B6" s="10">
        <v>14</v>
      </c>
      <c r="C6" s="10">
        <v>1220</v>
      </c>
      <c r="D6" s="10">
        <v>3000</v>
      </c>
      <c r="E6" s="11">
        <v>2</v>
      </c>
      <c r="F6" s="12">
        <f t="shared" si="0"/>
        <v>276.69600000000003</v>
      </c>
      <c r="G6" s="9"/>
      <c r="W6" s="1"/>
      <c r="X6" s="1"/>
    </row>
    <row r="7" spans="1:24" s="5" customFormat="1" ht="21.6" customHeight="1">
      <c r="A7" s="10" t="s">
        <v>9</v>
      </c>
      <c r="B7" s="10">
        <v>14</v>
      </c>
      <c r="C7" s="10">
        <v>1220</v>
      </c>
      <c r="D7" s="10">
        <v>2500</v>
      </c>
      <c r="E7" s="11">
        <v>1</v>
      </c>
      <c r="F7" s="12">
        <f t="shared" si="0"/>
        <v>115.29000000000002</v>
      </c>
      <c r="G7" s="9"/>
      <c r="W7" s="1"/>
      <c r="X7" s="1"/>
    </row>
    <row r="8" spans="1:24" s="5" customFormat="1" ht="21.6" customHeight="1">
      <c r="A8" s="10" t="s">
        <v>9</v>
      </c>
      <c r="B8" s="10">
        <v>30</v>
      </c>
      <c r="C8" s="10">
        <v>1220</v>
      </c>
      <c r="D8" s="14">
        <v>3020</v>
      </c>
      <c r="E8" s="11">
        <v>1</v>
      </c>
      <c r="F8" s="12">
        <f t="shared" si="0"/>
        <v>298.43639999999999</v>
      </c>
      <c r="G8" s="13"/>
    </row>
    <row r="9" spans="1:24" s="5" customFormat="1" ht="21.6" customHeight="1">
      <c r="A9" s="10" t="s">
        <v>9</v>
      </c>
      <c r="B9" s="10">
        <v>30</v>
      </c>
      <c r="C9" s="10">
        <v>1220</v>
      </c>
      <c r="D9" s="14">
        <v>2910</v>
      </c>
      <c r="E9" s="11">
        <v>1</v>
      </c>
      <c r="F9" s="12">
        <f t="shared" si="0"/>
        <v>287.56619999999998</v>
      </c>
      <c r="G9" s="13"/>
    </row>
    <row r="10" spans="1:24" s="5" customFormat="1" ht="21.6" customHeight="1">
      <c r="A10" s="10" t="s">
        <v>9</v>
      </c>
      <c r="B10" s="10">
        <v>30</v>
      </c>
      <c r="C10" s="10">
        <v>1200</v>
      </c>
      <c r="D10" s="10">
        <v>3000</v>
      </c>
      <c r="E10" s="11">
        <f>2</f>
        <v>2</v>
      </c>
      <c r="F10" s="12">
        <f t="shared" si="0"/>
        <v>583.20000000000005</v>
      </c>
      <c r="G10" s="13"/>
    </row>
    <row r="11" spans="1:24" s="5" customFormat="1" ht="21.6" customHeight="1">
      <c r="A11" s="10" t="s">
        <v>9</v>
      </c>
      <c r="B11" s="10">
        <v>30</v>
      </c>
      <c r="C11" s="10">
        <v>1220</v>
      </c>
      <c r="D11" s="10">
        <v>3000</v>
      </c>
      <c r="E11" s="11">
        <f>6+6+4-3</f>
        <v>13</v>
      </c>
      <c r="F11" s="12">
        <f t="shared" si="0"/>
        <v>3853.9799999999996</v>
      </c>
      <c r="G11" s="13"/>
    </row>
    <row r="12" spans="1:24" s="5" customFormat="1" ht="21.6" customHeight="1">
      <c r="A12" s="10" t="s">
        <v>9</v>
      </c>
      <c r="B12" s="10">
        <v>40</v>
      </c>
      <c r="C12" s="10">
        <v>1220</v>
      </c>
      <c r="D12" s="10">
        <v>3000</v>
      </c>
      <c r="E12" s="11">
        <f>2+2-2</f>
        <v>2</v>
      </c>
      <c r="F12" s="12">
        <f t="shared" si="0"/>
        <v>790.56</v>
      </c>
      <c r="G12" s="13"/>
    </row>
    <row r="13" spans="1:24" s="5" customFormat="1" ht="21.6" customHeight="1">
      <c r="A13" s="10" t="s">
        <v>9</v>
      </c>
      <c r="B13" s="10">
        <v>40</v>
      </c>
      <c r="C13" s="10">
        <v>1215</v>
      </c>
      <c r="D13" s="10">
        <v>3000</v>
      </c>
      <c r="E13" s="11">
        <v>1</v>
      </c>
      <c r="F13" s="12">
        <f t="shared" si="0"/>
        <v>393.66</v>
      </c>
      <c r="G13" s="13"/>
    </row>
    <row r="14" spans="1:24" s="5" customFormat="1" ht="21.6" customHeight="1">
      <c r="A14" s="10" t="s">
        <v>9</v>
      </c>
      <c r="B14" s="10">
        <v>50</v>
      </c>
      <c r="C14" s="10">
        <v>1220</v>
      </c>
      <c r="D14" s="10">
        <v>3000</v>
      </c>
      <c r="E14" s="11">
        <f>7-2</f>
        <v>5</v>
      </c>
      <c r="F14" s="12">
        <f t="shared" si="0"/>
        <v>2470.5000000000005</v>
      </c>
      <c r="G14" s="13"/>
    </row>
    <row r="15" spans="1:24" s="5" customFormat="1" ht="21.6" customHeight="1">
      <c r="A15" s="10" t="s">
        <v>9</v>
      </c>
      <c r="B15" s="10">
        <v>55</v>
      </c>
      <c r="C15" s="10">
        <v>1220</v>
      </c>
      <c r="D15" s="10">
        <v>3000</v>
      </c>
      <c r="E15" s="11">
        <v>7</v>
      </c>
      <c r="F15" s="12">
        <f t="shared" si="0"/>
        <v>3804.5699999999997</v>
      </c>
      <c r="G15" s="13"/>
    </row>
    <row r="16" spans="1:24" s="5" customFormat="1" ht="21.6" customHeight="1">
      <c r="A16" s="10" t="s">
        <v>9</v>
      </c>
      <c r="B16" s="10">
        <v>55</v>
      </c>
      <c r="C16" s="10">
        <v>1220</v>
      </c>
      <c r="D16" s="14">
        <v>2500</v>
      </c>
      <c r="E16" s="11">
        <v>1</v>
      </c>
      <c r="F16" s="12">
        <f t="shared" si="0"/>
        <v>452.92500000000001</v>
      </c>
      <c r="G16" s="13"/>
    </row>
    <row r="17" spans="1:24" s="5" customFormat="1" ht="21.6" customHeight="1">
      <c r="A17" s="10" t="s">
        <v>9</v>
      </c>
      <c r="B17" s="10">
        <v>55</v>
      </c>
      <c r="C17" s="10">
        <v>1220</v>
      </c>
      <c r="D17" s="14">
        <v>2940</v>
      </c>
      <c r="E17" s="11">
        <v>1</v>
      </c>
      <c r="F17" s="12">
        <f t="shared" si="0"/>
        <v>532.63980000000004</v>
      </c>
      <c r="G17" s="13"/>
    </row>
    <row r="18" spans="1:24" s="5" customFormat="1" ht="21.6" customHeight="1">
      <c r="A18" s="10" t="s">
        <v>9</v>
      </c>
      <c r="B18" s="10">
        <v>65</v>
      </c>
      <c r="C18" s="10">
        <v>1220</v>
      </c>
      <c r="D18" s="38">
        <v>3000</v>
      </c>
      <c r="E18" s="11">
        <v>1</v>
      </c>
      <c r="F18" s="12">
        <f t="shared" si="0"/>
        <v>642.33000000000004</v>
      </c>
      <c r="G18" s="13"/>
    </row>
    <row r="19" spans="1:24" s="5" customFormat="1" ht="21.6" customHeight="1">
      <c r="A19" s="10" t="s">
        <v>9</v>
      </c>
      <c r="B19" s="10">
        <v>70</v>
      </c>
      <c r="C19" s="10">
        <v>1220</v>
      </c>
      <c r="D19" s="38">
        <v>3000</v>
      </c>
      <c r="E19" s="11">
        <f>2+2</f>
        <v>4</v>
      </c>
      <c r="F19" s="12">
        <f t="shared" si="0"/>
        <v>2766.96</v>
      </c>
      <c r="G19" s="13"/>
    </row>
    <row r="20" spans="1:24" s="5" customFormat="1" ht="21.6" customHeight="1">
      <c r="A20" s="10" t="s">
        <v>9</v>
      </c>
      <c r="B20" s="10">
        <v>75</v>
      </c>
      <c r="C20" s="10">
        <v>1220</v>
      </c>
      <c r="D20" s="38">
        <v>3000</v>
      </c>
      <c r="E20" s="11">
        <v>3</v>
      </c>
      <c r="F20" s="12">
        <f t="shared" si="0"/>
        <v>2223.4499999999998</v>
      </c>
      <c r="G20" s="13"/>
    </row>
    <row r="21" spans="1:24" s="5" customFormat="1" ht="21.6" customHeight="1">
      <c r="A21" s="10" t="s">
        <v>9</v>
      </c>
      <c r="B21" s="10">
        <v>75</v>
      </c>
      <c r="C21" s="10">
        <v>1220</v>
      </c>
      <c r="D21" s="14">
        <v>2870</v>
      </c>
      <c r="E21" s="11">
        <v>1</v>
      </c>
      <c r="F21" s="15">
        <f t="shared" si="0"/>
        <v>709.0335</v>
      </c>
      <c r="G21" s="16"/>
    </row>
    <row r="22" spans="1:24" s="5" customFormat="1" ht="21.6" customHeight="1">
      <c r="A22" s="10" t="s">
        <v>9</v>
      </c>
      <c r="B22" s="10">
        <v>85</v>
      </c>
      <c r="C22" s="10">
        <v>1220</v>
      </c>
      <c r="D22" s="10">
        <v>3000</v>
      </c>
      <c r="E22" s="11">
        <v>4</v>
      </c>
      <c r="F22" s="15">
        <f t="shared" si="0"/>
        <v>3359.88</v>
      </c>
      <c r="G22" s="17"/>
    </row>
    <row r="23" spans="1:24" s="5" customFormat="1" ht="21.6" customHeight="1">
      <c r="A23" s="10" t="s">
        <v>9</v>
      </c>
      <c r="B23" s="10">
        <v>85</v>
      </c>
      <c r="C23" s="10">
        <v>1220</v>
      </c>
      <c r="D23" s="14">
        <v>2950</v>
      </c>
      <c r="E23" s="11">
        <v>1</v>
      </c>
      <c r="F23" s="15">
        <f t="shared" si="0"/>
        <v>825.97050000000002</v>
      </c>
      <c r="G23" s="17"/>
    </row>
    <row r="24" spans="1:24" s="5" customFormat="1" ht="21.6" customHeight="1">
      <c r="A24" s="10" t="s">
        <v>9</v>
      </c>
      <c r="B24" s="10">
        <v>90</v>
      </c>
      <c r="C24" s="10">
        <v>1220</v>
      </c>
      <c r="D24" s="38">
        <v>3000</v>
      </c>
      <c r="E24" s="11">
        <v>2</v>
      </c>
      <c r="F24" s="15">
        <f t="shared" si="0"/>
        <v>1778.76</v>
      </c>
      <c r="G24" s="17"/>
    </row>
    <row r="25" spans="1:24" s="5" customFormat="1" ht="21.6" customHeight="1">
      <c r="A25" s="10" t="s">
        <v>9</v>
      </c>
      <c r="B25" s="10">
        <v>95</v>
      </c>
      <c r="C25" s="10">
        <v>1220</v>
      </c>
      <c r="D25" s="10">
        <v>3000</v>
      </c>
      <c r="E25" s="11">
        <v>3</v>
      </c>
      <c r="F25" s="15">
        <f t="shared" si="0"/>
        <v>2816.3700000000003</v>
      </c>
      <c r="G25" s="17"/>
    </row>
    <row r="26" spans="1:24" s="5" customFormat="1" ht="21.6" customHeight="1">
      <c r="A26" s="10" t="s">
        <v>9</v>
      </c>
      <c r="B26" s="10">
        <v>110</v>
      </c>
      <c r="C26" s="10">
        <v>1220</v>
      </c>
      <c r="D26" s="10">
        <v>3000</v>
      </c>
      <c r="E26" s="11">
        <v>1</v>
      </c>
      <c r="F26" s="15">
        <f t="shared" si="0"/>
        <v>1087.02</v>
      </c>
      <c r="G26" s="17"/>
    </row>
    <row r="27" spans="1:24" s="5" customFormat="1" ht="21.6" customHeight="1">
      <c r="A27" s="10" t="s">
        <v>9</v>
      </c>
      <c r="B27" s="10">
        <v>120</v>
      </c>
      <c r="C27" s="10">
        <v>1220</v>
      </c>
      <c r="D27" s="10">
        <v>3000</v>
      </c>
      <c r="E27" s="11">
        <v>3</v>
      </c>
      <c r="F27" s="15">
        <f t="shared" si="0"/>
        <v>3557.5199999999995</v>
      </c>
      <c r="G27" s="17"/>
    </row>
    <row r="28" spans="1:24" s="5" customFormat="1" ht="21.6" customHeight="1">
      <c r="A28" s="18" t="s">
        <v>13</v>
      </c>
      <c r="B28" s="18">
        <v>10</v>
      </c>
      <c r="C28" s="18">
        <v>1220</v>
      </c>
      <c r="D28" s="22">
        <v>2600</v>
      </c>
      <c r="E28" s="19">
        <v>2</v>
      </c>
      <c r="F28" s="20">
        <f t="shared" si="0"/>
        <v>171.28800000000001</v>
      </c>
      <c r="G28" s="21" t="s">
        <v>12</v>
      </c>
      <c r="W28" s="1"/>
      <c r="X28" s="1"/>
    </row>
    <row r="29" spans="1:24" s="5" customFormat="1" ht="21.6" customHeight="1">
      <c r="A29" s="39" t="s">
        <v>17</v>
      </c>
      <c r="B29" s="39">
        <v>10</v>
      </c>
      <c r="C29" s="39">
        <v>1210</v>
      </c>
      <c r="D29" s="40">
        <v>2000</v>
      </c>
      <c r="E29" s="40">
        <v>2</v>
      </c>
      <c r="F29" s="41">
        <f t="shared" si="0"/>
        <v>130.68</v>
      </c>
      <c r="G29" s="40" t="s">
        <v>18</v>
      </c>
    </row>
    <row r="30" spans="1:24" s="5" customFormat="1" ht="21.6" customHeight="1">
      <c r="A30" s="39" t="s">
        <v>17</v>
      </c>
      <c r="B30" s="39">
        <v>10</v>
      </c>
      <c r="C30" s="39">
        <v>1210</v>
      </c>
      <c r="D30" s="40">
        <v>1800</v>
      </c>
      <c r="E30" s="40">
        <v>2</v>
      </c>
      <c r="F30" s="41">
        <f t="shared" si="0"/>
        <v>117.61200000000001</v>
      </c>
      <c r="G30" s="40" t="s">
        <v>18</v>
      </c>
    </row>
    <row r="31" spans="1:24" s="5" customFormat="1" ht="21.6" customHeight="1">
      <c r="A31" s="39" t="s">
        <v>17</v>
      </c>
      <c r="B31" s="39">
        <v>20</v>
      </c>
      <c r="C31" s="39">
        <v>1210</v>
      </c>
      <c r="D31" s="40">
        <v>2550</v>
      </c>
      <c r="E31" s="40">
        <v>2</v>
      </c>
      <c r="F31" s="41">
        <f t="shared" si="0"/>
        <v>333.23399999999998</v>
      </c>
      <c r="G31" s="40" t="s">
        <v>18</v>
      </c>
    </row>
    <row r="32" spans="1:24" s="5" customFormat="1" ht="21.6" customHeight="1">
      <c r="A32" s="39" t="s">
        <v>17</v>
      </c>
      <c r="B32" s="39">
        <v>20</v>
      </c>
      <c r="C32" s="39">
        <v>1210</v>
      </c>
      <c r="D32" s="40">
        <v>2650</v>
      </c>
      <c r="E32" s="40">
        <v>2</v>
      </c>
      <c r="F32" s="41">
        <f t="shared" si="0"/>
        <v>346.30200000000002</v>
      </c>
      <c r="G32" s="40" t="s">
        <v>18</v>
      </c>
    </row>
    <row r="33" spans="1:7" s="5" customFormat="1" ht="21.6" customHeight="1">
      <c r="A33" s="39" t="s">
        <v>17</v>
      </c>
      <c r="B33" s="39">
        <v>20</v>
      </c>
      <c r="C33" s="39">
        <v>1200</v>
      </c>
      <c r="D33" s="40">
        <v>2500</v>
      </c>
      <c r="E33" s="40">
        <v>8</v>
      </c>
      <c r="F33" s="41">
        <f t="shared" si="0"/>
        <v>1296</v>
      </c>
      <c r="G33" s="40" t="s">
        <v>18</v>
      </c>
    </row>
    <row r="34" spans="1:7" s="5" customFormat="1" ht="21.6" customHeight="1">
      <c r="A34" s="39" t="s">
        <v>17</v>
      </c>
      <c r="B34" s="39">
        <v>25</v>
      </c>
      <c r="C34" s="39">
        <v>1200</v>
      </c>
      <c r="D34" s="40">
        <v>2500</v>
      </c>
      <c r="E34" s="40">
        <v>6</v>
      </c>
      <c r="F34" s="41">
        <f t="shared" si="0"/>
        <v>1215</v>
      </c>
      <c r="G34" s="40" t="s">
        <v>18</v>
      </c>
    </row>
    <row r="35" spans="1:7" s="5" customFormat="1" ht="21.6" customHeight="1">
      <c r="A35" s="39" t="s">
        <v>17</v>
      </c>
      <c r="B35" s="39">
        <v>30</v>
      </c>
      <c r="C35" s="39">
        <v>1200</v>
      </c>
      <c r="D35" s="40">
        <v>2500</v>
      </c>
      <c r="E35" s="40">
        <v>4</v>
      </c>
      <c r="F35" s="41">
        <f t="shared" si="0"/>
        <v>972.00000000000011</v>
      </c>
      <c r="G35" s="40" t="s">
        <v>18</v>
      </c>
    </row>
    <row r="36" spans="1:7" s="5" customFormat="1" ht="21.6" customHeight="1">
      <c r="A36" s="39" t="s">
        <v>17</v>
      </c>
      <c r="B36" s="39">
        <v>30</v>
      </c>
      <c r="C36" s="39">
        <v>1210</v>
      </c>
      <c r="D36" s="40">
        <v>2970</v>
      </c>
      <c r="E36" s="40">
        <v>2</v>
      </c>
      <c r="F36" s="41">
        <f t="shared" si="0"/>
        <v>582.17939999999999</v>
      </c>
      <c r="G36" s="40" t="s">
        <v>18</v>
      </c>
    </row>
    <row r="37" spans="1:7" s="5" customFormat="1" ht="21.6" customHeight="1">
      <c r="A37" s="39" t="s">
        <v>17</v>
      </c>
      <c r="B37" s="39">
        <v>30</v>
      </c>
      <c r="C37" s="39">
        <v>1190</v>
      </c>
      <c r="D37" s="40">
        <v>2970</v>
      </c>
      <c r="E37" s="40">
        <v>2</v>
      </c>
      <c r="F37" s="41">
        <f t="shared" si="0"/>
        <v>572.5566</v>
      </c>
      <c r="G37" s="40" t="s">
        <v>18</v>
      </c>
    </row>
    <row r="38" spans="1:7" s="5" customFormat="1" ht="21.6" customHeight="1">
      <c r="A38" s="39" t="s">
        <v>17</v>
      </c>
      <c r="B38" s="39">
        <v>35</v>
      </c>
      <c r="C38" s="39">
        <v>1200</v>
      </c>
      <c r="D38" s="40">
        <v>2500</v>
      </c>
      <c r="E38" s="40">
        <v>4</v>
      </c>
      <c r="F38" s="41">
        <f t="shared" si="0"/>
        <v>1134</v>
      </c>
      <c r="G38" s="40" t="s">
        <v>18</v>
      </c>
    </row>
  </sheetData>
  <autoFilter ref="A3:G38">
    <filterColumn colId="0"/>
  </autoFilter>
  <mergeCells count="2">
    <mergeCell ref="A1:G1"/>
    <mergeCell ref="A2:G2"/>
  </mergeCells>
  <phoneticPr fontId="19" type="noConversion"/>
  <printOptions horizontalCentered="1"/>
  <pageMargins left="0.31458333333333299" right="0.31458333333333299" top="0.35416666666666702" bottom="0.35416666666666702" header="0.31458333333333299" footer="0.31458333333333299"/>
</worksheet>
</file>

<file path=xl/worksheets/sheet65.xml><?xml version="1.0" encoding="utf-8"?>
<worksheet xmlns="http://schemas.openxmlformats.org/spreadsheetml/2006/main" xmlns:r="http://schemas.openxmlformats.org/officeDocument/2006/relationships">
  <dimension ref="A1:IV22"/>
  <sheetViews>
    <sheetView workbookViewId="0">
      <pane ySplit="3" topLeftCell="A4" activePane="bottomLeft" state="frozen"/>
      <selection pane="bottomLeft" activeCell="K17" sqref="K17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31.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49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22" si="0">B4*C4*D4*2.7/1000000*E4</f>
        <v>98.82</v>
      </c>
      <c r="G4" s="13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2500</v>
      </c>
      <c r="E5" s="17">
        <v>2</v>
      </c>
      <c r="F5" s="12">
        <f t="shared" si="0"/>
        <v>164.7</v>
      </c>
      <c r="G5" s="13"/>
    </row>
    <row r="6" spans="1:24" s="5" customFormat="1" ht="25.9" customHeight="1">
      <c r="A6" s="24" t="s">
        <v>9</v>
      </c>
      <c r="B6" s="24">
        <v>10</v>
      </c>
      <c r="C6" s="24">
        <v>1220</v>
      </c>
      <c r="D6" s="13">
        <v>2980</v>
      </c>
      <c r="E6" s="17">
        <v>1</v>
      </c>
      <c r="F6" s="12">
        <f t="shared" si="0"/>
        <v>98.161199999999994</v>
      </c>
      <c r="G6" s="13"/>
    </row>
    <row r="7" spans="1:24" s="5" customFormat="1" ht="25.9" customHeight="1">
      <c r="A7" s="23" t="s">
        <v>9</v>
      </c>
      <c r="B7" s="23">
        <v>10</v>
      </c>
      <c r="C7" s="23">
        <v>1010</v>
      </c>
      <c r="D7" s="17">
        <v>3000</v>
      </c>
      <c r="E7" s="17">
        <v>6</v>
      </c>
      <c r="F7" s="15">
        <f t="shared" si="0"/>
        <v>490.86</v>
      </c>
      <c r="G7" s="16"/>
    </row>
    <row r="8" spans="1:24" s="5" customFormat="1" ht="24.95" customHeight="1">
      <c r="A8" s="10" t="s">
        <v>9</v>
      </c>
      <c r="B8" s="10">
        <v>30</v>
      </c>
      <c r="C8" s="10">
        <v>1220</v>
      </c>
      <c r="D8" s="10">
        <v>3000</v>
      </c>
      <c r="E8" s="11">
        <f>8-6</f>
        <v>2</v>
      </c>
      <c r="F8" s="12">
        <f t="shared" si="0"/>
        <v>592.91999999999996</v>
      </c>
      <c r="G8" s="13"/>
    </row>
    <row r="9" spans="1:24" s="5" customFormat="1" ht="25.9" customHeight="1">
      <c r="A9" s="23" t="s">
        <v>9</v>
      </c>
      <c r="B9" s="23">
        <v>30</v>
      </c>
      <c r="C9" s="23">
        <v>1220</v>
      </c>
      <c r="D9" s="36">
        <v>2910</v>
      </c>
      <c r="E9" s="17">
        <f>1-1</f>
        <v>0</v>
      </c>
      <c r="F9" s="15">
        <f t="shared" si="0"/>
        <v>0</v>
      </c>
      <c r="G9" s="16"/>
    </row>
    <row r="10" spans="1:24" s="5" customFormat="1" ht="25.9" customHeight="1">
      <c r="A10" s="23" t="s">
        <v>9</v>
      </c>
      <c r="B10" s="23">
        <v>30</v>
      </c>
      <c r="C10" s="23">
        <v>1220</v>
      </c>
      <c r="D10" s="36">
        <v>2000</v>
      </c>
      <c r="E10" s="17">
        <v>1</v>
      </c>
      <c r="F10" s="15">
        <f t="shared" si="0"/>
        <v>197.64</v>
      </c>
      <c r="G10" s="16"/>
    </row>
    <row r="11" spans="1:24" s="5" customFormat="1" ht="25.9" customHeight="1">
      <c r="A11" s="24" t="s">
        <v>9</v>
      </c>
      <c r="B11" s="24">
        <v>35</v>
      </c>
      <c r="C11" s="24">
        <v>1220</v>
      </c>
      <c r="D11" s="13">
        <v>3000</v>
      </c>
      <c r="E11" s="17">
        <f>6-2</f>
        <v>4</v>
      </c>
      <c r="F11" s="12">
        <f t="shared" si="0"/>
        <v>1383.48</v>
      </c>
      <c r="G11" s="13"/>
    </row>
    <row r="12" spans="1:24" s="5" customFormat="1" ht="25.9" customHeight="1">
      <c r="A12" s="24" t="s">
        <v>9</v>
      </c>
      <c r="B12" s="24">
        <v>35</v>
      </c>
      <c r="C12" s="24">
        <v>1220</v>
      </c>
      <c r="D12" s="37">
        <v>2500</v>
      </c>
      <c r="E12" s="17">
        <v>1</v>
      </c>
      <c r="F12" s="12">
        <f t="shared" si="0"/>
        <v>288.22500000000002</v>
      </c>
      <c r="G12" s="13"/>
    </row>
    <row r="13" spans="1:24" s="5" customFormat="1" ht="25.9" customHeight="1">
      <c r="A13" s="24" t="s">
        <v>9</v>
      </c>
      <c r="B13" s="24">
        <v>35</v>
      </c>
      <c r="C13" s="24">
        <v>1220</v>
      </c>
      <c r="D13" s="37">
        <v>2950</v>
      </c>
      <c r="E13" s="17">
        <v>1</v>
      </c>
      <c r="F13" s="12">
        <f t="shared" si="0"/>
        <v>340.10550000000001</v>
      </c>
      <c r="G13" s="13"/>
    </row>
    <row r="14" spans="1:24" s="5" customFormat="1" ht="25.9" customHeight="1">
      <c r="A14" s="23" t="s">
        <v>9</v>
      </c>
      <c r="B14" s="37">
        <v>42</v>
      </c>
      <c r="C14" s="24">
        <v>1200</v>
      </c>
      <c r="D14" s="37">
        <v>2500</v>
      </c>
      <c r="E14" s="24">
        <v>3</v>
      </c>
      <c r="F14" s="25">
        <f t="shared" si="0"/>
        <v>1020.5999999999999</v>
      </c>
      <c r="G14" s="13"/>
    </row>
    <row r="15" spans="1:24" s="5" customFormat="1" ht="25.9" customHeight="1">
      <c r="A15" s="23" t="s">
        <v>9</v>
      </c>
      <c r="B15" s="23">
        <v>54</v>
      </c>
      <c r="C15" s="23">
        <v>1220</v>
      </c>
      <c r="D15" s="17">
        <v>3000</v>
      </c>
      <c r="E15" s="17">
        <v>1</v>
      </c>
      <c r="F15" s="15">
        <f t="shared" si="0"/>
        <v>533.62800000000004</v>
      </c>
      <c r="G15" s="16"/>
    </row>
    <row r="16" spans="1:24" s="5" customFormat="1" ht="25.9" customHeight="1">
      <c r="A16" s="24" t="s">
        <v>9</v>
      </c>
      <c r="B16" s="24">
        <v>60</v>
      </c>
      <c r="C16" s="24">
        <v>1220</v>
      </c>
      <c r="D16" s="13">
        <v>3000</v>
      </c>
      <c r="E16" s="17">
        <v>2</v>
      </c>
      <c r="F16" s="12">
        <f t="shared" si="0"/>
        <v>1185.8399999999999</v>
      </c>
      <c r="G16" s="13" t="s">
        <v>30</v>
      </c>
    </row>
    <row r="17" spans="1:7" s="5" customFormat="1" ht="25.9" customHeight="1">
      <c r="A17" s="24" t="s">
        <v>9</v>
      </c>
      <c r="B17" s="24">
        <v>65</v>
      </c>
      <c r="C17" s="24">
        <v>1220</v>
      </c>
      <c r="D17" s="13">
        <v>3000</v>
      </c>
      <c r="E17" s="17">
        <f>1-1</f>
        <v>0</v>
      </c>
      <c r="F17" s="12">
        <f t="shared" si="0"/>
        <v>0</v>
      </c>
      <c r="G17" s="13"/>
    </row>
    <row r="18" spans="1:7" s="5" customFormat="1" ht="25.9" customHeight="1">
      <c r="A18" s="24" t="s">
        <v>9</v>
      </c>
      <c r="B18" s="24">
        <v>70</v>
      </c>
      <c r="C18" s="24">
        <v>1220</v>
      </c>
      <c r="D18" s="13">
        <v>3000</v>
      </c>
      <c r="E18" s="17">
        <f>3-2</f>
        <v>1</v>
      </c>
      <c r="F18" s="12">
        <f t="shared" si="0"/>
        <v>691.74</v>
      </c>
      <c r="G18" s="13"/>
    </row>
    <row r="19" spans="1:7" s="5" customFormat="1" ht="25.9" customHeight="1">
      <c r="A19" s="24" t="s">
        <v>9</v>
      </c>
      <c r="B19" s="24">
        <v>85</v>
      </c>
      <c r="C19" s="24">
        <v>1220</v>
      </c>
      <c r="D19" s="13">
        <v>3000</v>
      </c>
      <c r="E19" s="17">
        <v>1</v>
      </c>
      <c r="F19" s="12">
        <f t="shared" si="0"/>
        <v>839.97</v>
      </c>
      <c r="G19" s="13"/>
    </row>
    <row r="20" spans="1:7" s="5" customFormat="1" ht="25.9" customHeight="1">
      <c r="A20" s="24" t="s">
        <v>9</v>
      </c>
      <c r="B20" s="24">
        <v>90</v>
      </c>
      <c r="C20" s="24">
        <v>1220</v>
      </c>
      <c r="D20" s="13">
        <v>3000</v>
      </c>
      <c r="E20" s="17">
        <v>1</v>
      </c>
      <c r="F20" s="12">
        <f t="shared" si="0"/>
        <v>889.38</v>
      </c>
      <c r="G20" s="13"/>
    </row>
    <row r="21" spans="1:7" s="5" customFormat="1" ht="25.9" customHeight="1">
      <c r="A21" s="24" t="s">
        <v>9</v>
      </c>
      <c r="B21" s="24">
        <v>95</v>
      </c>
      <c r="C21" s="24">
        <v>1220</v>
      </c>
      <c r="D21" s="13">
        <v>3000</v>
      </c>
      <c r="E21" s="17">
        <v>1</v>
      </c>
      <c r="F21" s="12">
        <f t="shared" si="0"/>
        <v>938.79000000000008</v>
      </c>
      <c r="G21" s="13"/>
    </row>
    <row r="22" spans="1:7" s="5" customFormat="1" ht="25.9" customHeight="1">
      <c r="A22" s="23" t="s">
        <v>9</v>
      </c>
      <c r="B22" s="23">
        <v>155</v>
      </c>
      <c r="C22" s="23">
        <v>1100</v>
      </c>
      <c r="D22" s="17">
        <v>2100</v>
      </c>
      <c r="E22" s="17">
        <v>1</v>
      </c>
      <c r="F22" s="12">
        <f t="shared" si="0"/>
        <v>966.73500000000013</v>
      </c>
      <c r="G22" s="16"/>
    </row>
  </sheetData>
  <autoFilter ref="A3:G22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IV42"/>
  <sheetViews>
    <sheetView workbookViewId="0">
      <pane ySplit="3" topLeftCell="A4" activePane="bottomLeft" state="frozen"/>
      <selection pane="bottomLeft" activeCell="K17" sqref="K17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49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4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20</v>
      </c>
      <c r="C13" s="24">
        <v>450</v>
      </c>
      <c r="D13" s="13">
        <v>450</v>
      </c>
      <c r="E13" s="17">
        <v>34</v>
      </c>
      <c r="F13" s="15">
        <f t="shared" si="0"/>
        <v>371.79</v>
      </c>
      <c r="G13" s="13"/>
    </row>
    <row r="14" spans="1:24" s="5" customFormat="1" ht="25.9" customHeight="1">
      <c r="A14" s="24">
        <v>5083</v>
      </c>
      <c r="B14" s="24">
        <v>42</v>
      </c>
      <c r="C14" s="24">
        <v>780</v>
      </c>
      <c r="D14" s="13">
        <v>780</v>
      </c>
      <c r="E14" s="17">
        <v>5</v>
      </c>
      <c r="F14" s="15">
        <f t="shared" si="0"/>
        <v>344.96280000000002</v>
      </c>
      <c r="G14" s="13"/>
    </row>
    <row r="15" spans="1:24" s="5" customFormat="1" ht="25.9" customHeight="1">
      <c r="A15" s="28"/>
      <c r="B15" s="28"/>
      <c r="C15" s="28"/>
      <c r="D15" s="29"/>
      <c r="E15" s="31"/>
      <c r="F15" s="32"/>
      <c r="G15" s="29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33"/>
      <c r="B17" s="33"/>
      <c r="C17" s="33"/>
      <c r="D17" s="31"/>
      <c r="E17" s="31"/>
      <c r="F17" s="34"/>
      <c r="G17" s="35"/>
    </row>
    <row r="18" spans="1:7" s="5" customFormat="1" ht="25.9" customHeight="1">
      <c r="A18" s="33"/>
      <c r="B18" s="28"/>
      <c r="C18" s="28"/>
      <c r="D18" s="29"/>
      <c r="E18" s="28"/>
      <c r="F18" s="30"/>
      <c r="G18" s="29"/>
    </row>
    <row r="19" spans="1:7" s="5" customFormat="1" ht="25.9" customHeight="1">
      <c r="A19" s="28"/>
      <c r="B19" s="28"/>
      <c r="C19" s="28"/>
      <c r="D19" s="29"/>
      <c r="E19" s="31"/>
      <c r="F19" s="32"/>
      <c r="G19" s="29"/>
    </row>
    <row r="20" spans="1:7" s="5" customFormat="1" ht="25.9" customHeight="1">
      <c r="A20" s="33"/>
      <c r="B20" s="33"/>
      <c r="C20" s="33"/>
      <c r="D20" s="31"/>
      <c r="E20" s="31"/>
      <c r="F20" s="34"/>
      <c r="G20" s="35"/>
    </row>
    <row r="21" spans="1:7" s="5" customFormat="1" ht="25.9" customHeight="1">
      <c r="A21" s="28"/>
      <c r="B21" s="28"/>
      <c r="C21" s="28"/>
      <c r="D21" s="29"/>
      <c r="E21" s="31"/>
      <c r="F21" s="32"/>
      <c r="G21" s="29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33"/>
      <c r="B28" s="33"/>
      <c r="C28" s="33"/>
      <c r="D28" s="31"/>
      <c r="E28" s="31"/>
      <c r="F28" s="34"/>
      <c r="G28" s="35"/>
    </row>
    <row r="29" spans="1:7" s="5" customFormat="1" ht="25.9" customHeight="1">
      <c r="A29" s="28"/>
      <c r="B29" s="28"/>
      <c r="C29" s="28"/>
      <c r="D29" s="29"/>
      <c r="E29" s="31"/>
      <c r="F29" s="32"/>
      <c r="G29" s="29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33"/>
      <c r="B34" s="33"/>
      <c r="C34" s="33"/>
      <c r="D34" s="31"/>
      <c r="E34" s="31"/>
      <c r="F34" s="34"/>
      <c r="G34" s="35"/>
    </row>
    <row r="35" spans="1:7" s="5" customFormat="1" ht="25.9" customHeight="1">
      <c r="A35" s="28"/>
      <c r="B35" s="28"/>
      <c r="C35" s="28"/>
      <c r="D35" s="29"/>
      <c r="E35" s="28"/>
      <c r="F35" s="30"/>
      <c r="G35" s="29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 t="s">
        <v>19</v>
      </c>
      <c r="B42" s="28"/>
      <c r="C42" s="28"/>
      <c r="D42" s="29"/>
      <c r="E42" s="28"/>
      <c r="F42" s="30">
        <f>SUM(F4:F41)</f>
        <v>7733.6046000000006</v>
      </c>
      <c r="G42" s="29"/>
    </row>
  </sheetData>
  <autoFilter ref="A3:G34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IV38"/>
  <sheetViews>
    <sheetView workbookViewId="0">
      <pane ySplit="3" topLeftCell="A4" activePane="bottomLeft" state="frozen"/>
      <selection pane="bottomLeft" activeCell="D13" sqref="D13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12.75" style="4" customWidth="1"/>
    <col min="8" max="22" width="8.875" style="5" customWidth="1"/>
    <col min="23" max="256" width="8.875" style="1" customWidth="1"/>
  </cols>
  <sheetData>
    <row r="1" spans="1:24" ht="29.25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50</v>
      </c>
      <c r="B2" s="52"/>
      <c r="C2" s="52"/>
      <c r="D2" s="52"/>
      <c r="E2" s="52"/>
      <c r="F2" s="52"/>
      <c r="G2" s="52"/>
    </row>
    <row r="3" spans="1:24" s="5" customFormat="1" ht="31.5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1.6" customHeight="1">
      <c r="A4" s="10" t="s">
        <v>9</v>
      </c>
      <c r="B4" s="10">
        <v>10</v>
      </c>
      <c r="C4" s="10">
        <v>1220</v>
      </c>
      <c r="D4" s="10">
        <v>3000</v>
      </c>
      <c r="E4" s="11">
        <f>1-1</f>
        <v>0</v>
      </c>
      <c r="F4" s="12">
        <f t="shared" ref="F4:F38" si="0">B4*C4*D4*2.7/1000000*E4</f>
        <v>0</v>
      </c>
      <c r="G4" s="9" t="s">
        <v>48</v>
      </c>
      <c r="W4" s="1"/>
      <c r="X4" s="1"/>
    </row>
    <row r="5" spans="1:24" s="5" customFormat="1" ht="21.6" customHeight="1">
      <c r="A5" s="10" t="s">
        <v>9</v>
      </c>
      <c r="B5" s="10">
        <v>12</v>
      </c>
      <c r="C5" s="10">
        <v>1220</v>
      </c>
      <c r="D5" s="10">
        <v>3000</v>
      </c>
      <c r="E5" s="11">
        <f>3-3</f>
        <v>0</v>
      </c>
      <c r="F5" s="12">
        <f t="shared" si="0"/>
        <v>0</v>
      </c>
      <c r="G5" s="9"/>
      <c r="W5" s="1"/>
      <c r="X5" s="1"/>
    </row>
    <row r="6" spans="1:24" s="5" customFormat="1" ht="21.6" customHeight="1">
      <c r="A6" s="10" t="s">
        <v>9</v>
      </c>
      <c r="B6" s="10">
        <v>14</v>
      </c>
      <c r="C6" s="10">
        <v>1220</v>
      </c>
      <c r="D6" s="10">
        <v>3000</v>
      </c>
      <c r="E6" s="11">
        <v>2</v>
      </c>
      <c r="F6" s="12">
        <f t="shared" si="0"/>
        <v>276.69600000000003</v>
      </c>
      <c r="G6" s="9"/>
      <c r="W6" s="1"/>
      <c r="X6" s="1"/>
    </row>
    <row r="7" spans="1:24" s="5" customFormat="1" ht="21.6" customHeight="1">
      <c r="A7" s="10" t="s">
        <v>9</v>
      </c>
      <c r="B7" s="10">
        <v>14</v>
      </c>
      <c r="C7" s="10">
        <v>1220</v>
      </c>
      <c r="D7" s="10">
        <v>2500</v>
      </c>
      <c r="E7" s="11">
        <v>1</v>
      </c>
      <c r="F7" s="12">
        <f t="shared" si="0"/>
        <v>115.29000000000002</v>
      </c>
      <c r="G7" s="9"/>
      <c r="W7" s="1"/>
      <c r="X7" s="1"/>
    </row>
    <row r="8" spans="1:24" s="5" customFormat="1" ht="21.6" customHeight="1">
      <c r="A8" s="10" t="s">
        <v>9</v>
      </c>
      <c r="B8" s="10">
        <v>30</v>
      </c>
      <c r="C8" s="10">
        <v>1220</v>
      </c>
      <c r="D8" s="14">
        <v>3020</v>
      </c>
      <c r="E8" s="11">
        <v>1</v>
      </c>
      <c r="F8" s="12">
        <f t="shared" si="0"/>
        <v>298.43639999999999</v>
      </c>
      <c r="G8" s="13"/>
    </row>
    <row r="9" spans="1:24" s="5" customFormat="1" ht="21.6" customHeight="1">
      <c r="A9" s="10" t="s">
        <v>9</v>
      </c>
      <c r="B9" s="10">
        <v>30</v>
      </c>
      <c r="C9" s="10">
        <v>1220</v>
      </c>
      <c r="D9" s="14">
        <v>2910</v>
      </c>
      <c r="E9" s="11">
        <v>1</v>
      </c>
      <c r="F9" s="12">
        <f t="shared" si="0"/>
        <v>287.56619999999998</v>
      </c>
      <c r="G9" s="13"/>
    </row>
    <row r="10" spans="1:24" s="5" customFormat="1" ht="21.6" customHeight="1">
      <c r="A10" s="10" t="s">
        <v>9</v>
      </c>
      <c r="B10" s="10">
        <v>30</v>
      </c>
      <c r="C10" s="10">
        <v>1200</v>
      </c>
      <c r="D10" s="10">
        <v>3000</v>
      </c>
      <c r="E10" s="11">
        <f>2</f>
        <v>2</v>
      </c>
      <c r="F10" s="12">
        <f t="shared" si="0"/>
        <v>583.20000000000005</v>
      </c>
      <c r="G10" s="13"/>
    </row>
    <row r="11" spans="1:24" s="5" customFormat="1" ht="21.6" customHeight="1">
      <c r="A11" s="10" t="s">
        <v>9</v>
      </c>
      <c r="B11" s="10">
        <v>30</v>
      </c>
      <c r="C11" s="10">
        <v>1220</v>
      </c>
      <c r="D11" s="10">
        <v>3000</v>
      </c>
      <c r="E11" s="11">
        <f>6+6+4-3</f>
        <v>13</v>
      </c>
      <c r="F11" s="12">
        <f t="shared" si="0"/>
        <v>3853.9799999999996</v>
      </c>
      <c r="G11" s="13"/>
    </row>
    <row r="12" spans="1:24" s="5" customFormat="1" ht="21.6" customHeight="1">
      <c r="A12" s="10" t="s">
        <v>9</v>
      </c>
      <c r="B12" s="10">
        <v>40</v>
      </c>
      <c r="C12" s="10">
        <v>1220</v>
      </c>
      <c r="D12" s="10">
        <v>3000</v>
      </c>
      <c r="E12" s="11">
        <f>2+2-2</f>
        <v>2</v>
      </c>
      <c r="F12" s="12">
        <f t="shared" si="0"/>
        <v>790.56</v>
      </c>
      <c r="G12" s="13"/>
    </row>
    <row r="13" spans="1:24" s="5" customFormat="1" ht="21.6" customHeight="1">
      <c r="A13" s="10" t="s">
        <v>9</v>
      </c>
      <c r="B13" s="10">
        <v>40</v>
      </c>
      <c r="C13" s="10">
        <v>1215</v>
      </c>
      <c r="D13" s="10">
        <v>3000</v>
      </c>
      <c r="E13" s="11">
        <v>1</v>
      </c>
      <c r="F13" s="12">
        <f t="shared" si="0"/>
        <v>393.66</v>
      </c>
      <c r="G13" s="13"/>
    </row>
    <row r="14" spans="1:24" s="5" customFormat="1" ht="21.6" customHeight="1">
      <c r="A14" s="10" t="s">
        <v>9</v>
      </c>
      <c r="B14" s="10">
        <v>50</v>
      </c>
      <c r="C14" s="10">
        <v>1220</v>
      </c>
      <c r="D14" s="10">
        <v>3000</v>
      </c>
      <c r="E14" s="11">
        <f>7-2</f>
        <v>5</v>
      </c>
      <c r="F14" s="12">
        <f t="shared" si="0"/>
        <v>2470.5000000000005</v>
      </c>
      <c r="G14" s="13"/>
    </row>
    <row r="15" spans="1:24" s="5" customFormat="1" ht="21.6" customHeight="1">
      <c r="A15" s="10" t="s">
        <v>9</v>
      </c>
      <c r="B15" s="10">
        <v>55</v>
      </c>
      <c r="C15" s="10">
        <v>1220</v>
      </c>
      <c r="D15" s="10">
        <v>3000</v>
      </c>
      <c r="E15" s="11">
        <v>7</v>
      </c>
      <c r="F15" s="12">
        <f t="shared" si="0"/>
        <v>3804.5699999999997</v>
      </c>
      <c r="G15" s="13"/>
    </row>
    <row r="16" spans="1:24" s="5" customFormat="1" ht="21.6" customHeight="1">
      <c r="A16" s="10" t="s">
        <v>9</v>
      </c>
      <c r="B16" s="10">
        <v>55</v>
      </c>
      <c r="C16" s="10">
        <v>1220</v>
      </c>
      <c r="D16" s="14">
        <v>2500</v>
      </c>
      <c r="E16" s="11">
        <v>1</v>
      </c>
      <c r="F16" s="12">
        <f t="shared" si="0"/>
        <v>452.92500000000001</v>
      </c>
      <c r="G16" s="13"/>
    </row>
    <row r="17" spans="1:24" s="5" customFormat="1" ht="21.6" customHeight="1">
      <c r="A17" s="10" t="s">
        <v>9</v>
      </c>
      <c r="B17" s="10">
        <v>55</v>
      </c>
      <c r="C17" s="10">
        <v>1220</v>
      </c>
      <c r="D17" s="14">
        <v>2940</v>
      </c>
      <c r="E17" s="11">
        <v>1</v>
      </c>
      <c r="F17" s="12">
        <f t="shared" si="0"/>
        <v>532.63980000000004</v>
      </c>
      <c r="G17" s="13"/>
    </row>
    <row r="18" spans="1:24" s="5" customFormat="1" ht="21.6" customHeight="1">
      <c r="A18" s="10" t="s">
        <v>9</v>
      </c>
      <c r="B18" s="10">
        <v>65</v>
      </c>
      <c r="C18" s="10">
        <v>1220</v>
      </c>
      <c r="D18" s="38">
        <v>3000</v>
      </c>
      <c r="E18" s="11">
        <v>1</v>
      </c>
      <c r="F18" s="12">
        <f t="shared" si="0"/>
        <v>642.33000000000004</v>
      </c>
      <c r="G18" s="13"/>
    </row>
    <row r="19" spans="1:24" s="5" customFormat="1" ht="21.6" customHeight="1">
      <c r="A19" s="10" t="s">
        <v>9</v>
      </c>
      <c r="B19" s="10">
        <v>70</v>
      </c>
      <c r="C19" s="10">
        <v>1220</v>
      </c>
      <c r="D19" s="38">
        <v>3000</v>
      </c>
      <c r="E19" s="11">
        <f>2+2</f>
        <v>4</v>
      </c>
      <c r="F19" s="12">
        <f t="shared" si="0"/>
        <v>2766.96</v>
      </c>
      <c r="G19" s="13"/>
    </row>
    <row r="20" spans="1:24" s="5" customFormat="1" ht="21.6" customHeight="1">
      <c r="A20" s="10" t="s">
        <v>9</v>
      </c>
      <c r="B20" s="10">
        <v>75</v>
      </c>
      <c r="C20" s="10">
        <v>1220</v>
      </c>
      <c r="D20" s="38">
        <v>3000</v>
      </c>
      <c r="E20" s="11">
        <v>3</v>
      </c>
      <c r="F20" s="12">
        <f t="shared" si="0"/>
        <v>2223.4499999999998</v>
      </c>
      <c r="G20" s="13"/>
    </row>
    <row r="21" spans="1:24" s="5" customFormat="1" ht="21.6" customHeight="1">
      <c r="A21" s="10" t="s">
        <v>9</v>
      </c>
      <c r="B21" s="10">
        <v>75</v>
      </c>
      <c r="C21" s="10">
        <v>1220</v>
      </c>
      <c r="D21" s="14">
        <v>2870</v>
      </c>
      <c r="E21" s="11">
        <v>1</v>
      </c>
      <c r="F21" s="15">
        <f t="shared" si="0"/>
        <v>709.0335</v>
      </c>
      <c r="G21" s="16"/>
    </row>
    <row r="22" spans="1:24" s="5" customFormat="1" ht="21.6" customHeight="1">
      <c r="A22" s="10" t="s">
        <v>9</v>
      </c>
      <c r="B22" s="10">
        <v>85</v>
      </c>
      <c r="C22" s="10">
        <v>1220</v>
      </c>
      <c r="D22" s="10">
        <v>3000</v>
      </c>
      <c r="E22" s="11">
        <v>4</v>
      </c>
      <c r="F22" s="15">
        <f t="shared" si="0"/>
        <v>3359.88</v>
      </c>
      <c r="G22" s="17"/>
    </row>
    <row r="23" spans="1:24" s="5" customFormat="1" ht="21.6" customHeight="1">
      <c r="A23" s="10" t="s">
        <v>9</v>
      </c>
      <c r="B23" s="10">
        <v>85</v>
      </c>
      <c r="C23" s="10">
        <v>1220</v>
      </c>
      <c r="D23" s="14">
        <v>2950</v>
      </c>
      <c r="E23" s="11">
        <v>1</v>
      </c>
      <c r="F23" s="15">
        <f t="shared" si="0"/>
        <v>825.97050000000002</v>
      </c>
      <c r="G23" s="17"/>
    </row>
    <row r="24" spans="1:24" s="5" customFormat="1" ht="21.6" customHeight="1">
      <c r="A24" s="10" t="s">
        <v>9</v>
      </c>
      <c r="B24" s="10">
        <v>90</v>
      </c>
      <c r="C24" s="10">
        <v>1220</v>
      </c>
      <c r="D24" s="38">
        <v>3000</v>
      </c>
      <c r="E24" s="11">
        <v>2</v>
      </c>
      <c r="F24" s="15">
        <f t="shared" si="0"/>
        <v>1778.76</v>
      </c>
      <c r="G24" s="17"/>
    </row>
    <row r="25" spans="1:24" s="5" customFormat="1" ht="21.6" customHeight="1">
      <c r="A25" s="10" t="s">
        <v>9</v>
      </c>
      <c r="B25" s="10">
        <v>95</v>
      </c>
      <c r="C25" s="10">
        <v>1220</v>
      </c>
      <c r="D25" s="10">
        <v>3000</v>
      </c>
      <c r="E25" s="11">
        <v>3</v>
      </c>
      <c r="F25" s="15">
        <f t="shared" si="0"/>
        <v>2816.3700000000003</v>
      </c>
      <c r="G25" s="17"/>
    </row>
    <row r="26" spans="1:24" s="5" customFormat="1" ht="21.6" customHeight="1">
      <c r="A26" s="10" t="s">
        <v>9</v>
      </c>
      <c r="B26" s="10">
        <v>110</v>
      </c>
      <c r="C26" s="10">
        <v>1220</v>
      </c>
      <c r="D26" s="10">
        <v>3000</v>
      </c>
      <c r="E26" s="11">
        <v>1</v>
      </c>
      <c r="F26" s="15">
        <f t="shared" si="0"/>
        <v>1087.02</v>
      </c>
      <c r="G26" s="17"/>
    </row>
    <row r="27" spans="1:24" s="5" customFormat="1" ht="21.6" customHeight="1">
      <c r="A27" s="10" t="s">
        <v>9</v>
      </c>
      <c r="B27" s="10">
        <v>120</v>
      </c>
      <c r="C27" s="10">
        <v>1220</v>
      </c>
      <c r="D27" s="10">
        <v>3000</v>
      </c>
      <c r="E27" s="11">
        <v>3</v>
      </c>
      <c r="F27" s="15">
        <f t="shared" si="0"/>
        <v>3557.5199999999995</v>
      </c>
      <c r="G27" s="17"/>
    </row>
    <row r="28" spans="1:24" s="5" customFormat="1" ht="21.6" customHeight="1">
      <c r="A28" s="18" t="s">
        <v>13</v>
      </c>
      <c r="B28" s="18">
        <v>10</v>
      </c>
      <c r="C28" s="18">
        <v>1220</v>
      </c>
      <c r="D28" s="22">
        <v>2600</v>
      </c>
      <c r="E28" s="19">
        <v>2</v>
      </c>
      <c r="F28" s="20">
        <f t="shared" si="0"/>
        <v>171.28800000000001</v>
      </c>
      <c r="G28" s="21" t="s">
        <v>12</v>
      </c>
      <c r="W28" s="1"/>
      <c r="X28" s="1"/>
    </row>
    <row r="29" spans="1:24" s="5" customFormat="1" ht="21.6" customHeight="1">
      <c r="A29" s="39" t="s">
        <v>17</v>
      </c>
      <c r="B29" s="39">
        <v>10</v>
      </c>
      <c r="C29" s="39">
        <v>1210</v>
      </c>
      <c r="D29" s="40">
        <v>2000</v>
      </c>
      <c r="E29" s="40">
        <v>2</v>
      </c>
      <c r="F29" s="41">
        <f t="shared" si="0"/>
        <v>130.68</v>
      </c>
      <c r="G29" s="40" t="s">
        <v>18</v>
      </c>
    </row>
    <row r="30" spans="1:24" s="5" customFormat="1" ht="21.6" customHeight="1">
      <c r="A30" s="39" t="s">
        <v>17</v>
      </c>
      <c r="B30" s="39">
        <v>10</v>
      </c>
      <c r="C30" s="39">
        <v>1210</v>
      </c>
      <c r="D30" s="40">
        <v>1800</v>
      </c>
      <c r="E30" s="40">
        <v>2</v>
      </c>
      <c r="F30" s="41">
        <f t="shared" si="0"/>
        <v>117.61200000000001</v>
      </c>
      <c r="G30" s="40" t="s">
        <v>18</v>
      </c>
    </row>
    <row r="31" spans="1:24" s="5" customFormat="1" ht="21.6" customHeight="1">
      <c r="A31" s="39" t="s">
        <v>17</v>
      </c>
      <c r="B31" s="39">
        <v>20</v>
      </c>
      <c r="C31" s="39">
        <v>1210</v>
      </c>
      <c r="D31" s="40">
        <v>2550</v>
      </c>
      <c r="E31" s="40">
        <v>2</v>
      </c>
      <c r="F31" s="41">
        <f t="shared" si="0"/>
        <v>333.23399999999998</v>
      </c>
      <c r="G31" s="40" t="s">
        <v>18</v>
      </c>
    </row>
    <row r="32" spans="1:24" s="5" customFormat="1" ht="21.6" customHeight="1">
      <c r="A32" s="39" t="s">
        <v>17</v>
      </c>
      <c r="B32" s="39">
        <v>20</v>
      </c>
      <c r="C32" s="39">
        <v>1210</v>
      </c>
      <c r="D32" s="40">
        <v>2650</v>
      </c>
      <c r="E32" s="40">
        <v>2</v>
      </c>
      <c r="F32" s="41">
        <f t="shared" si="0"/>
        <v>346.30200000000002</v>
      </c>
      <c r="G32" s="40" t="s">
        <v>18</v>
      </c>
    </row>
    <row r="33" spans="1:7" s="5" customFormat="1" ht="21.6" customHeight="1">
      <c r="A33" s="39" t="s">
        <v>17</v>
      </c>
      <c r="B33" s="39">
        <v>20</v>
      </c>
      <c r="C33" s="39">
        <v>1200</v>
      </c>
      <c r="D33" s="40">
        <v>2500</v>
      </c>
      <c r="E33" s="40">
        <v>8</v>
      </c>
      <c r="F33" s="41">
        <f t="shared" si="0"/>
        <v>1296</v>
      </c>
      <c r="G33" s="40" t="s">
        <v>18</v>
      </c>
    </row>
    <row r="34" spans="1:7" s="5" customFormat="1" ht="21.6" customHeight="1">
      <c r="A34" s="39" t="s">
        <v>17</v>
      </c>
      <c r="B34" s="39">
        <v>25</v>
      </c>
      <c r="C34" s="39">
        <v>1200</v>
      </c>
      <c r="D34" s="40">
        <v>2500</v>
      </c>
      <c r="E34" s="40">
        <v>6</v>
      </c>
      <c r="F34" s="41">
        <f t="shared" si="0"/>
        <v>1215</v>
      </c>
      <c r="G34" s="40" t="s">
        <v>18</v>
      </c>
    </row>
    <row r="35" spans="1:7" s="5" customFormat="1" ht="21.6" customHeight="1">
      <c r="A35" s="39" t="s">
        <v>17</v>
      </c>
      <c r="B35" s="39">
        <v>30</v>
      </c>
      <c r="C35" s="39">
        <v>1200</v>
      </c>
      <c r="D35" s="40">
        <v>2500</v>
      </c>
      <c r="E35" s="40">
        <v>4</v>
      </c>
      <c r="F35" s="41">
        <f t="shared" si="0"/>
        <v>972.00000000000011</v>
      </c>
      <c r="G35" s="40" t="s">
        <v>18</v>
      </c>
    </row>
    <row r="36" spans="1:7" s="5" customFormat="1" ht="21.6" customHeight="1">
      <c r="A36" s="39" t="s">
        <v>17</v>
      </c>
      <c r="B36" s="39">
        <v>30</v>
      </c>
      <c r="C36" s="39">
        <v>1210</v>
      </c>
      <c r="D36" s="40">
        <v>2970</v>
      </c>
      <c r="E36" s="40">
        <v>2</v>
      </c>
      <c r="F36" s="41">
        <f t="shared" si="0"/>
        <v>582.17939999999999</v>
      </c>
      <c r="G36" s="40" t="s">
        <v>18</v>
      </c>
    </row>
    <row r="37" spans="1:7" s="5" customFormat="1" ht="21.6" customHeight="1">
      <c r="A37" s="39" t="s">
        <v>17</v>
      </c>
      <c r="B37" s="39">
        <v>30</v>
      </c>
      <c r="C37" s="39">
        <v>1190</v>
      </c>
      <c r="D37" s="40">
        <v>2970</v>
      </c>
      <c r="E37" s="40">
        <v>2</v>
      </c>
      <c r="F37" s="41">
        <f t="shared" si="0"/>
        <v>572.5566</v>
      </c>
      <c r="G37" s="40" t="s">
        <v>18</v>
      </c>
    </row>
    <row r="38" spans="1:7" s="5" customFormat="1" ht="21.6" customHeight="1">
      <c r="A38" s="39" t="s">
        <v>17</v>
      </c>
      <c r="B38" s="39">
        <v>35</v>
      </c>
      <c r="C38" s="39">
        <v>1200</v>
      </c>
      <c r="D38" s="40">
        <v>2500</v>
      </c>
      <c r="E38" s="40">
        <v>4</v>
      </c>
      <c r="F38" s="41">
        <f t="shared" si="0"/>
        <v>1134</v>
      </c>
      <c r="G38" s="40" t="s">
        <v>18</v>
      </c>
    </row>
  </sheetData>
  <autoFilter ref="A3:G38">
    <filterColumn colId="0"/>
  </autoFilter>
  <mergeCells count="2">
    <mergeCell ref="A1:G1"/>
    <mergeCell ref="A2:G2"/>
  </mergeCells>
  <phoneticPr fontId="19" type="noConversion"/>
  <printOptions horizontalCentered="1"/>
  <pageMargins left="0.31458333333333299" right="0.31458333333333299" top="0.35416666666666702" bottom="0.35416666666666702" header="0.31458333333333299" footer="0.31458333333333299"/>
</worksheet>
</file>

<file path=xl/worksheets/sheet68.xml><?xml version="1.0" encoding="utf-8"?>
<worksheet xmlns="http://schemas.openxmlformats.org/spreadsheetml/2006/main" xmlns:r="http://schemas.openxmlformats.org/officeDocument/2006/relationships">
  <dimension ref="A1:IV23"/>
  <sheetViews>
    <sheetView workbookViewId="0">
      <pane ySplit="3" topLeftCell="A4" activePane="bottomLeft" state="frozen"/>
      <selection pane="bottomLeft" activeCell="D13" sqref="D13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31.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50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23" si="0">B4*C4*D4*2.7/1000000*E4</f>
        <v>98.82</v>
      </c>
      <c r="G4" s="13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2500</v>
      </c>
      <c r="E5" s="17">
        <v>2</v>
      </c>
      <c r="F5" s="12">
        <f t="shared" si="0"/>
        <v>164.7</v>
      </c>
      <c r="G5" s="13"/>
    </row>
    <row r="6" spans="1:24" s="5" customFormat="1" ht="25.9" customHeight="1">
      <c r="A6" s="24" t="s">
        <v>9</v>
      </c>
      <c r="B6" s="24">
        <v>10</v>
      </c>
      <c r="C6" s="24">
        <v>1220</v>
      </c>
      <c r="D6" s="13">
        <v>2980</v>
      </c>
      <c r="E6" s="17">
        <v>1</v>
      </c>
      <c r="F6" s="12">
        <f t="shared" si="0"/>
        <v>98.161199999999994</v>
      </c>
      <c r="G6" s="13"/>
    </row>
    <row r="7" spans="1:24" s="5" customFormat="1" ht="25.9" customHeight="1">
      <c r="A7" s="23" t="s">
        <v>9</v>
      </c>
      <c r="B7" s="23">
        <v>10</v>
      </c>
      <c r="C7" s="23">
        <v>1010</v>
      </c>
      <c r="D7" s="17">
        <v>3000</v>
      </c>
      <c r="E7" s="17">
        <v>6</v>
      </c>
      <c r="F7" s="15">
        <f t="shared" si="0"/>
        <v>490.86</v>
      </c>
      <c r="G7" s="16"/>
    </row>
    <row r="8" spans="1:24" s="5" customFormat="1" ht="24.95" customHeight="1">
      <c r="A8" s="10" t="s">
        <v>9</v>
      </c>
      <c r="B8" s="10">
        <v>30</v>
      </c>
      <c r="C8" s="10">
        <v>1220</v>
      </c>
      <c r="D8" s="10">
        <v>3000</v>
      </c>
      <c r="E8" s="11">
        <f>8-6</f>
        <v>2</v>
      </c>
      <c r="F8" s="12">
        <f t="shared" si="0"/>
        <v>592.91999999999996</v>
      </c>
      <c r="G8" s="13"/>
    </row>
    <row r="9" spans="1:24" s="5" customFormat="1" ht="25.9" customHeight="1">
      <c r="A9" s="23" t="s">
        <v>9</v>
      </c>
      <c r="B9" s="23">
        <v>30</v>
      </c>
      <c r="C9" s="23">
        <v>1220</v>
      </c>
      <c r="D9" s="36">
        <v>2910</v>
      </c>
      <c r="E9" s="17">
        <f>1-1</f>
        <v>0</v>
      </c>
      <c r="F9" s="15">
        <f t="shared" si="0"/>
        <v>0</v>
      </c>
      <c r="G9" s="16"/>
    </row>
    <row r="10" spans="1:24" s="5" customFormat="1" ht="25.9" customHeight="1">
      <c r="A10" s="23" t="s">
        <v>9</v>
      </c>
      <c r="B10" s="23">
        <v>30</v>
      </c>
      <c r="C10" s="23">
        <v>1220</v>
      </c>
      <c r="D10" s="36">
        <v>2000</v>
      </c>
      <c r="E10" s="17">
        <v>1</v>
      </c>
      <c r="F10" s="15">
        <f t="shared" si="0"/>
        <v>197.64</v>
      </c>
      <c r="G10" s="16"/>
    </row>
    <row r="11" spans="1:24" s="5" customFormat="1" ht="25.9" customHeight="1">
      <c r="A11" s="24" t="s">
        <v>9</v>
      </c>
      <c r="B11" s="24">
        <v>35</v>
      </c>
      <c r="C11" s="24">
        <v>1220</v>
      </c>
      <c r="D11" s="13">
        <v>3000</v>
      </c>
      <c r="E11" s="17">
        <f>6-2+3</f>
        <v>7</v>
      </c>
      <c r="F11" s="12">
        <f t="shared" si="0"/>
        <v>2421.09</v>
      </c>
      <c r="G11" s="13"/>
    </row>
    <row r="12" spans="1:24" s="5" customFormat="1" ht="25.9" customHeight="1">
      <c r="A12" s="24" t="s">
        <v>9</v>
      </c>
      <c r="B12" s="24">
        <v>35</v>
      </c>
      <c r="C12" s="24">
        <v>1220</v>
      </c>
      <c r="D12" s="37">
        <v>2500</v>
      </c>
      <c r="E12" s="17">
        <v>1</v>
      </c>
      <c r="F12" s="12">
        <f t="shared" si="0"/>
        <v>288.22500000000002</v>
      </c>
      <c r="G12" s="13"/>
    </row>
    <row r="13" spans="1:24" s="5" customFormat="1" ht="25.9" customHeight="1">
      <c r="A13" s="24" t="s">
        <v>9</v>
      </c>
      <c r="B13" s="24">
        <v>35</v>
      </c>
      <c r="C13" s="24">
        <v>1220</v>
      </c>
      <c r="D13" s="37">
        <v>2950</v>
      </c>
      <c r="E13" s="17">
        <v>1</v>
      </c>
      <c r="F13" s="12">
        <f t="shared" si="0"/>
        <v>340.10550000000001</v>
      </c>
      <c r="G13" s="13"/>
    </row>
    <row r="14" spans="1:24" s="5" customFormat="1" ht="25.9" customHeight="1">
      <c r="A14" s="23" t="s">
        <v>9</v>
      </c>
      <c r="B14" s="37">
        <v>42</v>
      </c>
      <c r="C14" s="24">
        <v>1200</v>
      </c>
      <c r="D14" s="37">
        <v>2500</v>
      </c>
      <c r="E14" s="24">
        <v>3</v>
      </c>
      <c r="F14" s="25">
        <f t="shared" si="0"/>
        <v>1020.5999999999999</v>
      </c>
      <c r="G14" s="13"/>
    </row>
    <row r="15" spans="1:24" s="5" customFormat="1" ht="25.9" customHeight="1">
      <c r="A15" s="23" t="s">
        <v>9</v>
      </c>
      <c r="B15" s="13">
        <v>45</v>
      </c>
      <c r="C15" s="13">
        <v>1220</v>
      </c>
      <c r="D15" s="13">
        <v>3000</v>
      </c>
      <c r="E15" s="13">
        <v>3</v>
      </c>
      <c r="F15" s="25">
        <f t="shared" si="0"/>
        <v>1334.07</v>
      </c>
      <c r="G15" s="13"/>
    </row>
    <row r="16" spans="1:24" s="5" customFormat="1" ht="25.9" customHeight="1">
      <c r="A16" s="23" t="s">
        <v>9</v>
      </c>
      <c r="B16" s="23">
        <v>54</v>
      </c>
      <c r="C16" s="23">
        <v>1220</v>
      </c>
      <c r="D16" s="17">
        <v>3000</v>
      </c>
      <c r="E16" s="17">
        <v>1</v>
      </c>
      <c r="F16" s="15">
        <f t="shared" si="0"/>
        <v>533.62800000000004</v>
      </c>
      <c r="G16" s="16"/>
    </row>
    <row r="17" spans="1:7" s="5" customFormat="1" ht="25.9" customHeight="1">
      <c r="A17" s="24" t="s">
        <v>9</v>
      </c>
      <c r="B17" s="24">
        <v>60</v>
      </c>
      <c r="C17" s="24">
        <v>1220</v>
      </c>
      <c r="D17" s="13">
        <v>3000</v>
      </c>
      <c r="E17" s="17">
        <v>2</v>
      </c>
      <c r="F17" s="12">
        <f t="shared" si="0"/>
        <v>1185.8399999999999</v>
      </c>
      <c r="G17" s="13" t="s">
        <v>30</v>
      </c>
    </row>
    <row r="18" spans="1:7" s="5" customFormat="1" ht="25.9" customHeight="1">
      <c r="A18" s="24" t="s">
        <v>9</v>
      </c>
      <c r="B18" s="24">
        <v>65</v>
      </c>
      <c r="C18" s="24">
        <v>1220</v>
      </c>
      <c r="D18" s="13">
        <v>3000</v>
      </c>
      <c r="E18" s="17">
        <f>1-1</f>
        <v>0</v>
      </c>
      <c r="F18" s="12">
        <f t="shared" si="0"/>
        <v>0</v>
      </c>
      <c r="G18" s="13"/>
    </row>
    <row r="19" spans="1:7" s="5" customFormat="1" ht="25.9" customHeight="1">
      <c r="A19" s="24" t="s">
        <v>9</v>
      </c>
      <c r="B19" s="24">
        <v>70</v>
      </c>
      <c r="C19" s="24">
        <v>1220</v>
      </c>
      <c r="D19" s="13">
        <v>3000</v>
      </c>
      <c r="E19" s="17">
        <f>3-2</f>
        <v>1</v>
      </c>
      <c r="F19" s="12">
        <f t="shared" si="0"/>
        <v>691.74</v>
      </c>
      <c r="G19" s="13"/>
    </row>
    <row r="20" spans="1:7" s="5" customFormat="1" ht="25.9" customHeight="1">
      <c r="A20" s="24" t="s">
        <v>9</v>
      </c>
      <c r="B20" s="24">
        <v>85</v>
      </c>
      <c r="C20" s="24">
        <v>1220</v>
      </c>
      <c r="D20" s="13">
        <v>3000</v>
      </c>
      <c r="E20" s="17">
        <v>1</v>
      </c>
      <c r="F20" s="12">
        <f t="shared" si="0"/>
        <v>839.97</v>
      </c>
      <c r="G20" s="13"/>
    </row>
    <row r="21" spans="1:7" s="5" customFormat="1" ht="25.9" customHeight="1">
      <c r="A21" s="24" t="s">
        <v>9</v>
      </c>
      <c r="B21" s="24">
        <v>90</v>
      </c>
      <c r="C21" s="24">
        <v>1220</v>
      </c>
      <c r="D21" s="13">
        <v>3000</v>
      </c>
      <c r="E21" s="17">
        <v>1</v>
      </c>
      <c r="F21" s="12">
        <f t="shared" si="0"/>
        <v>889.38</v>
      </c>
      <c r="G21" s="13"/>
    </row>
    <row r="22" spans="1:7" s="5" customFormat="1" ht="25.9" customHeight="1">
      <c r="A22" s="24" t="s">
        <v>9</v>
      </c>
      <c r="B22" s="24">
        <v>95</v>
      </c>
      <c r="C22" s="24">
        <v>1220</v>
      </c>
      <c r="D22" s="13">
        <v>3000</v>
      </c>
      <c r="E22" s="17">
        <v>1</v>
      </c>
      <c r="F22" s="12">
        <f t="shared" si="0"/>
        <v>938.79000000000008</v>
      </c>
      <c r="G22" s="13"/>
    </row>
    <row r="23" spans="1:7" s="5" customFormat="1" ht="25.9" customHeight="1">
      <c r="A23" s="23" t="s">
        <v>9</v>
      </c>
      <c r="B23" s="23">
        <v>155</v>
      </c>
      <c r="C23" s="23">
        <v>1100</v>
      </c>
      <c r="D23" s="17">
        <v>2100</v>
      </c>
      <c r="E23" s="17">
        <v>1</v>
      </c>
      <c r="F23" s="12">
        <f t="shared" si="0"/>
        <v>966.73500000000013</v>
      </c>
      <c r="G23" s="16"/>
    </row>
  </sheetData>
  <autoFilter ref="A3:G23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IV42"/>
  <sheetViews>
    <sheetView workbookViewId="0">
      <pane ySplit="3" topLeftCell="A4" activePane="bottomLeft" state="frozen"/>
      <selection pane="bottomLeft" activeCell="D13" sqref="D13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50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4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20</v>
      </c>
      <c r="C13" s="24">
        <v>450</v>
      </c>
      <c r="D13" s="13">
        <v>450</v>
      </c>
      <c r="E13" s="17">
        <v>34</v>
      </c>
      <c r="F13" s="15">
        <f t="shared" si="0"/>
        <v>371.79</v>
      </c>
      <c r="G13" s="13"/>
    </row>
    <row r="14" spans="1:24" s="5" customFormat="1" ht="25.9" customHeight="1">
      <c r="A14" s="24">
        <v>5083</v>
      </c>
      <c r="B14" s="24">
        <v>42</v>
      </c>
      <c r="C14" s="24">
        <v>780</v>
      </c>
      <c r="D14" s="13">
        <v>780</v>
      </c>
      <c r="E14" s="17">
        <v>5</v>
      </c>
      <c r="F14" s="15">
        <f t="shared" si="0"/>
        <v>344.96280000000002</v>
      </c>
      <c r="G14" s="13"/>
    </row>
    <row r="15" spans="1:24" s="5" customFormat="1" ht="25.9" customHeight="1">
      <c r="A15" s="28"/>
      <c r="B15" s="28"/>
      <c r="C15" s="28"/>
      <c r="D15" s="29"/>
      <c r="E15" s="31"/>
      <c r="F15" s="32"/>
      <c r="G15" s="29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33"/>
      <c r="B17" s="33"/>
      <c r="C17" s="33"/>
      <c r="D17" s="31"/>
      <c r="E17" s="31"/>
      <c r="F17" s="34"/>
      <c r="G17" s="35"/>
    </row>
    <row r="18" spans="1:7" s="5" customFormat="1" ht="25.9" customHeight="1">
      <c r="A18" s="33"/>
      <c r="B18" s="28"/>
      <c r="C18" s="28"/>
      <c r="D18" s="29"/>
      <c r="E18" s="28"/>
      <c r="F18" s="30"/>
      <c r="G18" s="29"/>
    </row>
    <row r="19" spans="1:7" s="5" customFormat="1" ht="25.9" customHeight="1">
      <c r="A19" s="28"/>
      <c r="B19" s="28"/>
      <c r="C19" s="28"/>
      <c r="D19" s="29"/>
      <c r="E19" s="31"/>
      <c r="F19" s="32"/>
      <c r="G19" s="29"/>
    </row>
    <row r="20" spans="1:7" s="5" customFormat="1" ht="25.9" customHeight="1">
      <c r="A20" s="33"/>
      <c r="B20" s="33"/>
      <c r="C20" s="33"/>
      <c r="D20" s="31"/>
      <c r="E20" s="31"/>
      <c r="F20" s="34"/>
      <c r="G20" s="35"/>
    </row>
    <row r="21" spans="1:7" s="5" customFormat="1" ht="25.9" customHeight="1">
      <c r="A21" s="28"/>
      <c r="B21" s="28"/>
      <c r="C21" s="28"/>
      <c r="D21" s="29"/>
      <c r="E21" s="31"/>
      <c r="F21" s="32"/>
      <c r="G21" s="29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33"/>
      <c r="B28" s="33"/>
      <c r="C28" s="33"/>
      <c r="D28" s="31"/>
      <c r="E28" s="31"/>
      <c r="F28" s="34"/>
      <c r="G28" s="35"/>
    </row>
    <row r="29" spans="1:7" s="5" customFormat="1" ht="25.9" customHeight="1">
      <c r="A29" s="28"/>
      <c r="B29" s="28"/>
      <c r="C29" s="28"/>
      <c r="D29" s="29"/>
      <c r="E29" s="31"/>
      <c r="F29" s="32"/>
      <c r="G29" s="29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33"/>
      <c r="B34" s="33"/>
      <c r="C34" s="33"/>
      <c r="D34" s="31"/>
      <c r="E34" s="31"/>
      <c r="F34" s="34"/>
      <c r="G34" s="35"/>
    </row>
    <row r="35" spans="1:7" s="5" customFormat="1" ht="25.9" customHeight="1">
      <c r="A35" s="28"/>
      <c r="B35" s="28"/>
      <c r="C35" s="28"/>
      <c r="D35" s="29"/>
      <c r="E35" s="28"/>
      <c r="F35" s="30"/>
      <c r="G35" s="29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 t="s">
        <v>19</v>
      </c>
      <c r="B42" s="28"/>
      <c r="C42" s="28"/>
      <c r="D42" s="29"/>
      <c r="E42" s="28"/>
      <c r="F42" s="30">
        <f>SUM(F4:F41)</f>
        <v>7733.6046000000006</v>
      </c>
      <c r="G42" s="29"/>
    </row>
  </sheetData>
  <autoFilter ref="A3:G34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V38"/>
  <sheetViews>
    <sheetView workbookViewId="0">
      <pane ySplit="3" topLeftCell="A4" activePane="bottomLeft" state="frozen"/>
      <selection pane="bottomLeft" activeCell="H19" sqref="H19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23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4.95" customHeight="1">
      <c r="A4" s="10" t="s">
        <v>9</v>
      </c>
      <c r="B4" s="10">
        <v>16</v>
      </c>
      <c r="C4" s="10">
        <v>1220</v>
      </c>
      <c r="D4" s="10">
        <v>3000</v>
      </c>
      <c r="E4" s="11">
        <v>15</v>
      </c>
      <c r="F4" s="12">
        <f t="shared" ref="F4:F38" si="0">B4*C4*D4*2.7/1000000*E4</f>
        <v>2371.6799999999998</v>
      </c>
      <c r="G4" s="13"/>
    </row>
    <row r="5" spans="1:24" s="5" customFormat="1" ht="24.95" customHeight="1">
      <c r="A5" s="10" t="s">
        <v>9</v>
      </c>
      <c r="B5" s="10">
        <v>18</v>
      </c>
      <c r="C5" s="10">
        <v>1220</v>
      </c>
      <c r="D5" s="10">
        <v>3000</v>
      </c>
      <c r="E5" s="11">
        <v>1</v>
      </c>
      <c r="F5" s="12">
        <f t="shared" si="0"/>
        <v>177.876</v>
      </c>
      <c r="G5" s="13"/>
    </row>
    <row r="6" spans="1:24" s="5" customFormat="1" ht="24.95" customHeight="1">
      <c r="A6" s="10" t="s">
        <v>9</v>
      </c>
      <c r="B6" s="10">
        <v>18</v>
      </c>
      <c r="C6" s="10">
        <v>1200</v>
      </c>
      <c r="D6" s="10">
        <v>3000</v>
      </c>
      <c r="E6" s="11">
        <v>1</v>
      </c>
      <c r="F6" s="12">
        <f t="shared" si="0"/>
        <v>174.96</v>
      </c>
      <c r="G6" s="13"/>
    </row>
    <row r="7" spans="1:24" s="5" customFormat="1" ht="24.95" customHeight="1">
      <c r="A7" s="10" t="s">
        <v>9</v>
      </c>
      <c r="B7" s="10">
        <v>20</v>
      </c>
      <c r="C7" s="10">
        <v>1220</v>
      </c>
      <c r="D7" s="10">
        <v>3000</v>
      </c>
      <c r="E7" s="11">
        <v>15</v>
      </c>
      <c r="F7" s="12">
        <f t="shared" si="0"/>
        <v>2964.6</v>
      </c>
      <c r="G7" s="13"/>
    </row>
    <row r="8" spans="1:24" s="5" customFormat="1" ht="24.95" customHeight="1">
      <c r="A8" s="10" t="s">
        <v>9</v>
      </c>
      <c r="B8" s="10">
        <v>20</v>
      </c>
      <c r="C8" s="10">
        <v>1220</v>
      </c>
      <c r="D8" s="10">
        <v>3000</v>
      </c>
      <c r="E8" s="11">
        <v>6</v>
      </c>
      <c r="F8" s="12">
        <f t="shared" si="0"/>
        <v>1185.8399999999999</v>
      </c>
      <c r="G8" s="13" t="s">
        <v>10</v>
      </c>
    </row>
    <row r="9" spans="1:24" s="5" customFormat="1" ht="24.95" customHeight="1">
      <c r="A9" s="10" t="s">
        <v>9</v>
      </c>
      <c r="B9" s="10">
        <v>20</v>
      </c>
      <c r="C9" s="10">
        <v>1220</v>
      </c>
      <c r="D9" s="14">
        <v>2290</v>
      </c>
      <c r="E9" s="11">
        <v>1</v>
      </c>
      <c r="F9" s="12">
        <f t="shared" si="0"/>
        <v>150.86519999999999</v>
      </c>
      <c r="G9" s="13"/>
    </row>
    <row r="10" spans="1:24" s="5" customFormat="1" ht="24.95" customHeight="1">
      <c r="A10" s="10" t="s">
        <v>9</v>
      </c>
      <c r="B10" s="10">
        <v>22</v>
      </c>
      <c r="C10" s="10">
        <v>1220</v>
      </c>
      <c r="D10" s="14">
        <v>2510</v>
      </c>
      <c r="E10" s="11">
        <v>1</v>
      </c>
      <c r="F10" s="12">
        <f t="shared" si="0"/>
        <v>181.89467999999999</v>
      </c>
      <c r="G10" s="13"/>
    </row>
    <row r="11" spans="1:24" s="5" customFormat="1" ht="24.95" customHeight="1">
      <c r="A11" s="10" t="s">
        <v>9</v>
      </c>
      <c r="B11" s="10">
        <v>25</v>
      </c>
      <c r="C11" s="10">
        <v>1220</v>
      </c>
      <c r="D11" s="10">
        <v>3000</v>
      </c>
      <c r="E11" s="11">
        <v>17</v>
      </c>
      <c r="F11" s="12">
        <f t="shared" si="0"/>
        <v>4199.8500000000004</v>
      </c>
      <c r="G11" s="13"/>
    </row>
    <row r="12" spans="1:24" s="5" customFormat="1" ht="24.95" customHeight="1">
      <c r="A12" s="10" t="s">
        <v>9</v>
      </c>
      <c r="B12" s="10">
        <v>25</v>
      </c>
      <c r="C12" s="10">
        <v>1220</v>
      </c>
      <c r="D12" s="14">
        <v>2980</v>
      </c>
      <c r="E12" s="11">
        <v>3</v>
      </c>
      <c r="F12" s="12">
        <f t="shared" si="0"/>
        <v>736.20900000000006</v>
      </c>
      <c r="G12" s="13"/>
    </row>
    <row r="13" spans="1:24" s="5" customFormat="1" ht="24.95" customHeight="1">
      <c r="A13" s="10" t="s">
        <v>9</v>
      </c>
      <c r="B13" s="10">
        <v>30</v>
      </c>
      <c r="C13" s="10">
        <v>1220</v>
      </c>
      <c r="D13" s="10">
        <v>3000</v>
      </c>
      <c r="E13" s="11">
        <v>36</v>
      </c>
      <c r="F13" s="12">
        <f t="shared" si="0"/>
        <v>10672.56</v>
      </c>
      <c r="G13" s="13"/>
    </row>
    <row r="14" spans="1:24" s="5" customFormat="1" ht="24.95" customHeight="1">
      <c r="A14" s="10" t="s">
        <v>9</v>
      </c>
      <c r="B14" s="10">
        <v>30</v>
      </c>
      <c r="C14" s="10">
        <v>1220</v>
      </c>
      <c r="D14" s="14">
        <v>2770</v>
      </c>
      <c r="E14" s="11">
        <v>1</v>
      </c>
      <c r="F14" s="12">
        <f t="shared" si="0"/>
        <v>273.73140000000001</v>
      </c>
      <c r="G14" s="13"/>
    </row>
    <row r="15" spans="1:24" s="5" customFormat="1" ht="24.95" customHeight="1">
      <c r="A15" s="10" t="s">
        <v>9</v>
      </c>
      <c r="B15" s="10">
        <v>30</v>
      </c>
      <c r="C15" s="10">
        <v>1220</v>
      </c>
      <c r="D15" s="14">
        <v>2900</v>
      </c>
      <c r="E15" s="11">
        <v>2</v>
      </c>
      <c r="F15" s="12">
        <f t="shared" si="0"/>
        <v>573.15599999999995</v>
      </c>
      <c r="G15" s="13"/>
    </row>
    <row r="16" spans="1:24" s="5" customFormat="1" ht="24.95" customHeight="1">
      <c r="A16" s="10" t="s">
        <v>9</v>
      </c>
      <c r="B16" s="10">
        <v>35</v>
      </c>
      <c r="C16" s="10">
        <v>1220</v>
      </c>
      <c r="D16" s="10">
        <v>3000</v>
      </c>
      <c r="E16" s="11">
        <v>1</v>
      </c>
      <c r="F16" s="12">
        <f t="shared" si="0"/>
        <v>345.87</v>
      </c>
      <c r="G16" s="13"/>
    </row>
    <row r="17" spans="1:7" s="5" customFormat="1" ht="24.95" customHeight="1">
      <c r="A17" s="10" t="s">
        <v>9</v>
      </c>
      <c r="B17" s="10">
        <v>40</v>
      </c>
      <c r="C17" s="10">
        <v>1220</v>
      </c>
      <c r="D17" s="10">
        <v>3000</v>
      </c>
      <c r="E17" s="11">
        <v>20</v>
      </c>
      <c r="F17" s="12">
        <f t="shared" si="0"/>
        <v>7905.5999999999995</v>
      </c>
      <c r="G17" s="13"/>
    </row>
    <row r="18" spans="1:7" s="5" customFormat="1" ht="24.95" customHeight="1">
      <c r="A18" s="10" t="s">
        <v>9</v>
      </c>
      <c r="B18" s="10">
        <v>45</v>
      </c>
      <c r="C18" s="10">
        <v>1220</v>
      </c>
      <c r="D18" s="10">
        <v>3000</v>
      </c>
      <c r="E18" s="11">
        <v>12</v>
      </c>
      <c r="F18" s="12">
        <f t="shared" si="0"/>
        <v>5336.28</v>
      </c>
      <c r="G18" s="13"/>
    </row>
    <row r="19" spans="1:7" s="5" customFormat="1" ht="24.95" customHeight="1">
      <c r="A19" s="10" t="s">
        <v>9</v>
      </c>
      <c r="B19" s="10">
        <v>50</v>
      </c>
      <c r="C19" s="10">
        <v>1220</v>
      </c>
      <c r="D19" s="10">
        <v>3000</v>
      </c>
      <c r="E19" s="11">
        <v>23</v>
      </c>
      <c r="F19" s="12">
        <f t="shared" si="0"/>
        <v>11364.300000000001</v>
      </c>
      <c r="G19" s="13"/>
    </row>
    <row r="20" spans="1:7" s="5" customFormat="1" ht="24.95" customHeight="1">
      <c r="A20" s="10" t="s">
        <v>9</v>
      </c>
      <c r="B20" s="10">
        <v>55</v>
      </c>
      <c r="C20" s="10">
        <v>1220</v>
      </c>
      <c r="D20" s="10">
        <v>3000</v>
      </c>
      <c r="E20" s="11">
        <v>9</v>
      </c>
      <c r="F20" s="12">
        <f t="shared" si="0"/>
        <v>4891.59</v>
      </c>
      <c r="G20" s="13"/>
    </row>
    <row r="21" spans="1:7" s="5" customFormat="1" ht="24.95" customHeight="1">
      <c r="A21" s="10" t="s">
        <v>9</v>
      </c>
      <c r="B21" s="10">
        <v>60</v>
      </c>
      <c r="C21" s="10">
        <v>1220</v>
      </c>
      <c r="D21" s="10">
        <v>3000</v>
      </c>
      <c r="E21" s="11">
        <v>2</v>
      </c>
      <c r="F21" s="15">
        <f t="shared" si="0"/>
        <v>1185.8399999999999</v>
      </c>
      <c r="G21" s="16"/>
    </row>
    <row r="22" spans="1:7" s="5" customFormat="1" ht="24.95" customHeight="1">
      <c r="A22" s="10" t="s">
        <v>9</v>
      </c>
      <c r="B22" s="10">
        <v>65</v>
      </c>
      <c r="C22" s="10">
        <v>1220</v>
      </c>
      <c r="D22" s="10">
        <v>3000</v>
      </c>
      <c r="E22" s="11">
        <f>7-4</f>
        <v>3</v>
      </c>
      <c r="F22" s="15">
        <f t="shared" si="0"/>
        <v>1926.9900000000002</v>
      </c>
      <c r="G22" s="16"/>
    </row>
    <row r="23" spans="1:7" s="5" customFormat="1" ht="24.95" customHeight="1">
      <c r="A23" s="10" t="s">
        <v>9</v>
      </c>
      <c r="B23" s="10">
        <v>70</v>
      </c>
      <c r="C23" s="10">
        <v>1220</v>
      </c>
      <c r="D23" s="10">
        <v>3000</v>
      </c>
      <c r="E23" s="11">
        <f>2-2</f>
        <v>0</v>
      </c>
      <c r="F23" s="15">
        <f t="shared" si="0"/>
        <v>0</v>
      </c>
      <c r="G23" s="16"/>
    </row>
    <row r="24" spans="1:7" s="5" customFormat="1" ht="24.95" customHeight="1">
      <c r="A24" s="10" t="s">
        <v>9</v>
      </c>
      <c r="B24" s="10">
        <v>75</v>
      </c>
      <c r="C24" s="10">
        <v>1220</v>
      </c>
      <c r="D24" s="14">
        <v>2870</v>
      </c>
      <c r="E24" s="11">
        <v>1</v>
      </c>
      <c r="F24" s="15">
        <f t="shared" si="0"/>
        <v>709.0335</v>
      </c>
      <c r="G24" s="16"/>
    </row>
    <row r="25" spans="1:7" s="5" customFormat="1" ht="24.95" customHeight="1">
      <c r="A25" s="10" t="s">
        <v>9</v>
      </c>
      <c r="B25" s="10">
        <v>80</v>
      </c>
      <c r="C25" s="10">
        <v>1220</v>
      </c>
      <c r="D25" s="10">
        <v>3000</v>
      </c>
      <c r="E25" s="11">
        <v>2</v>
      </c>
      <c r="F25" s="15">
        <f t="shared" si="0"/>
        <v>1581.12</v>
      </c>
      <c r="G25" s="16"/>
    </row>
    <row r="26" spans="1:7" s="5" customFormat="1" ht="24.95" customHeight="1">
      <c r="A26" s="10" t="s">
        <v>9</v>
      </c>
      <c r="B26" s="10">
        <v>85</v>
      </c>
      <c r="C26" s="10">
        <v>1220</v>
      </c>
      <c r="D26" s="10">
        <v>3000</v>
      </c>
      <c r="E26" s="11">
        <v>5</v>
      </c>
      <c r="F26" s="15">
        <f t="shared" si="0"/>
        <v>4199.8500000000004</v>
      </c>
      <c r="G26" s="17"/>
    </row>
    <row r="27" spans="1:7" s="5" customFormat="1" ht="24.95" customHeight="1">
      <c r="A27" s="10" t="s">
        <v>9</v>
      </c>
      <c r="B27" s="10">
        <v>85</v>
      </c>
      <c r="C27" s="10">
        <v>1220</v>
      </c>
      <c r="D27" s="14">
        <v>2950</v>
      </c>
      <c r="E27" s="11">
        <v>1</v>
      </c>
      <c r="F27" s="15">
        <f t="shared" si="0"/>
        <v>825.97050000000002</v>
      </c>
      <c r="G27" s="17"/>
    </row>
    <row r="28" spans="1:7" s="5" customFormat="1" ht="24.95" customHeight="1">
      <c r="A28" s="10" t="s">
        <v>9</v>
      </c>
      <c r="B28" s="10">
        <v>95</v>
      </c>
      <c r="C28" s="10">
        <v>1220</v>
      </c>
      <c r="D28" s="10">
        <v>3000</v>
      </c>
      <c r="E28" s="11">
        <v>1</v>
      </c>
      <c r="F28" s="15">
        <f t="shared" si="0"/>
        <v>938.79000000000008</v>
      </c>
      <c r="G28" s="17"/>
    </row>
    <row r="29" spans="1:7" s="5" customFormat="1" ht="24.95" customHeight="1">
      <c r="A29" s="10" t="s">
        <v>9</v>
      </c>
      <c r="B29" s="10">
        <v>95</v>
      </c>
      <c r="C29" s="10">
        <v>1200</v>
      </c>
      <c r="D29" s="10">
        <v>3000</v>
      </c>
      <c r="E29" s="11">
        <v>1</v>
      </c>
      <c r="F29" s="15">
        <f t="shared" si="0"/>
        <v>923.40000000000009</v>
      </c>
      <c r="G29" s="17"/>
    </row>
    <row r="30" spans="1:7" s="5" customFormat="1" ht="24.95" customHeight="1">
      <c r="A30" s="10" t="s">
        <v>9</v>
      </c>
      <c r="B30" s="10">
        <v>110</v>
      </c>
      <c r="C30" s="10">
        <v>1220</v>
      </c>
      <c r="D30" s="10">
        <v>3000</v>
      </c>
      <c r="E30" s="11">
        <v>0</v>
      </c>
      <c r="F30" s="15">
        <f t="shared" si="0"/>
        <v>0</v>
      </c>
      <c r="G30" s="17"/>
    </row>
    <row r="31" spans="1:7" ht="24.95" customHeight="1">
      <c r="A31" s="18" t="s">
        <v>9</v>
      </c>
      <c r="B31" s="18">
        <v>12</v>
      </c>
      <c r="C31" s="18">
        <v>1220</v>
      </c>
      <c r="D31" s="18">
        <v>3000</v>
      </c>
      <c r="E31" s="19">
        <v>4</v>
      </c>
      <c r="F31" s="20">
        <f t="shared" si="0"/>
        <v>474.33600000000007</v>
      </c>
      <c r="G31" s="21" t="s">
        <v>11</v>
      </c>
    </row>
    <row r="32" spans="1:7" ht="24.95" customHeight="1">
      <c r="A32" s="18" t="s">
        <v>9</v>
      </c>
      <c r="B32" s="18">
        <v>14</v>
      </c>
      <c r="C32" s="18">
        <v>1220</v>
      </c>
      <c r="D32" s="18">
        <v>3000</v>
      </c>
      <c r="E32" s="19">
        <v>1</v>
      </c>
      <c r="F32" s="20">
        <f t="shared" si="0"/>
        <v>138.34800000000001</v>
      </c>
      <c r="G32" s="21" t="s">
        <v>12</v>
      </c>
    </row>
    <row r="33" spans="1:7" ht="24.95" customHeight="1">
      <c r="A33" s="18" t="s">
        <v>9</v>
      </c>
      <c r="B33" s="18">
        <v>16</v>
      </c>
      <c r="C33" s="18">
        <v>1220</v>
      </c>
      <c r="D33" s="18">
        <v>3000</v>
      </c>
      <c r="E33" s="19">
        <f>12-6</f>
        <v>6</v>
      </c>
      <c r="F33" s="20">
        <f t="shared" si="0"/>
        <v>948.67200000000003</v>
      </c>
      <c r="G33" s="21" t="s">
        <v>12</v>
      </c>
    </row>
    <row r="34" spans="1:7" ht="24.95" customHeight="1">
      <c r="A34" s="18" t="s">
        <v>9</v>
      </c>
      <c r="B34" s="18">
        <v>18</v>
      </c>
      <c r="C34" s="18">
        <v>1220</v>
      </c>
      <c r="D34" s="18">
        <v>3000</v>
      </c>
      <c r="E34" s="19">
        <v>3</v>
      </c>
      <c r="F34" s="20">
        <f t="shared" si="0"/>
        <v>533.62800000000004</v>
      </c>
      <c r="G34" s="21" t="s">
        <v>12</v>
      </c>
    </row>
    <row r="35" spans="1:7" ht="24.95" customHeight="1">
      <c r="A35" s="18" t="s">
        <v>9</v>
      </c>
      <c r="B35" s="18">
        <v>20</v>
      </c>
      <c r="C35" s="18">
        <v>1220</v>
      </c>
      <c r="D35" s="18">
        <v>3000</v>
      </c>
      <c r="E35" s="19">
        <f>5-5</f>
        <v>0</v>
      </c>
      <c r="F35" s="20">
        <f t="shared" si="0"/>
        <v>0</v>
      </c>
      <c r="G35" s="21" t="s">
        <v>12</v>
      </c>
    </row>
    <row r="36" spans="1:7" ht="24.95" customHeight="1">
      <c r="A36" s="18" t="s">
        <v>9</v>
      </c>
      <c r="B36" s="18">
        <v>25</v>
      </c>
      <c r="C36" s="18">
        <v>1220</v>
      </c>
      <c r="D36" s="18">
        <v>3000</v>
      </c>
      <c r="E36" s="19">
        <v>5</v>
      </c>
      <c r="F36" s="20">
        <f t="shared" si="0"/>
        <v>1235.2500000000002</v>
      </c>
      <c r="G36" s="21" t="s">
        <v>12</v>
      </c>
    </row>
    <row r="37" spans="1:7" ht="24.95" customHeight="1">
      <c r="A37" s="18" t="s">
        <v>13</v>
      </c>
      <c r="B37" s="18">
        <v>10</v>
      </c>
      <c r="C37" s="18">
        <v>1220</v>
      </c>
      <c r="D37" s="22">
        <v>2600</v>
      </c>
      <c r="E37" s="19">
        <v>2</v>
      </c>
      <c r="F37" s="20">
        <f t="shared" si="0"/>
        <v>171.28800000000001</v>
      </c>
      <c r="G37" s="21" t="s">
        <v>12</v>
      </c>
    </row>
    <row r="38" spans="1:7" ht="24.95" customHeight="1">
      <c r="A38" s="18" t="s">
        <v>13</v>
      </c>
      <c r="B38" s="18">
        <v>10</v>
      </c>
      <c r="C38" s="18">
        <v>1220</v>
      </c>
      <c r="D38" s="18">
        <v>3000</v>
      </c>
      <c r="E38" s="19">
        <v>11</v>
      </c>
      <c r="F38" s="20">
        <f t="shared" si="0"/>
        <v>1087.02</v>
      </c>
      <c r="G38" s="21" t="s">
        <v>12</v>
      </c>
    </row>
  </sheetData>
  <autoFilter ref="A3:G38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IV38"/>
  <sheetViews>
    <sheetView workbookViewId="0">
      <pane ySplit="3" topLeftCell="A4" activePane="bottomLeft" state="frozen"/>
      <selection pane="bottomLeft" activeCell="K20" sqref="K20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12.75" style="4" customWidth="1"/>
    <col min="8" max="22" width="8.875" style="5" customWidth="1"/>
    <col min="23" max="256" width="8.875" style="1" customWidth="1"/>
  </cols>
  <sheetData>
    <row r="1" spans="1:24" ht="29.25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51</v>
      </c>
      <c r="B2" s="52"/>
      <c r="C2" s="52"/>
      <c r="D2" s="52"/>
      <c r="E2" s="52"/>
      <c r="F2" s="52"/>
      <c r="G2" s="52"/>
    </row>
    <row r="3" spans="1:24" s="5" customFormat="1" ht="31.5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1.6" customHeight="1">
      <c r="A4" s="10" t="s">
        <v>9</v>
      </c>
      <c r="B4" s="10">
        <v>14</v>
      </c>
      <c r="C4" s="10">
        <v>1220</v>
      </c>
      <c r="D4" s="10">
        <v>3000</v>
      </c>
      <c r="E4" s="11">
        <v>2</v>
      </c>
      <c r="F4" s="12">
        <f t="shared" ref="F4:F38" si="0">B4*C4*D4*2.7/1000000*E4</f>
        <v>276.69600000000003</v>
      </c>
      <c r="G4" s="9"/>
      <c r="W4" s="1"/>
      <c r="X4" s="1"/>
    </row>
    <row r="5" spans="1:24" s="5" customFormat="1" ht="21.6" customHeight="1">
      <c r="A5" s="10" t="s">
        <v>9</v>
      </c>
      <c r="B5" s="10">
        <v>14</v>
      </c>
      <c r="C5" s="10">
        <v>1220</v>
      </c>
      <c r="D5" s="10">
        <v>2500</v>
      </c>
      <c r="E5" s="11">
        <v>1</v>
      </c>
      <c r="F5" s="12">
        <f t="shared" si="0"/>
        <v>115.29000000000002</v>
      </c>
      <c r="G5" s="9"/>
      <c r="W5" s="1"/>
      <c r="X5" s="1"/>
    </row>
    <row r="6" spans="1:24" s="5" customFormat="1" ht="21.6" customHeight="1">
      <c r="A6" s="10" t="s">
        <v>9</v>
      </c>
      <c r="B6" s="10">
        <v>30</v>
      </c>
      <c r="C6" s="10">
        <v>1220</v>
      </c>
      <c r="D6" s="14">
        <v>3020</v>
      </c>
      <c r="E6" s="11">
        <v>1</v>
      </c>
      <c r="F6" s="12">
        <f t="shared" si="0"/>
        <v>298.43639999999999</v>
      </c>
      <c r="G6" s="13"/>
    </row>
    <row r="7" spans="1:24" s="5" customFormat="1" ht="21.6" customHeight="1">
      <c r="A7" s="10" t="s">
        <v>9</v>
      </c>
      <c r="B7" s="10">
        <v>30</v>
      </c>
      <c r="C7" s="10">
        <v>1220</v>
      </c>
      <c r="D7" s="14">
        <v>2910</v>
      </c>
      <c r="E7" s="11">
        <v>1</v>
      </c>
      <c r="F7" s="12">
        <f t="shared" si="0"/>
        <v>287.56619999999998</v>
      </c>
      <c r="G7" s="13"/>
    </row>
    <row r="8" spans="1:24" s="5" customFormat="1" ht="21.6" customHeight="1">
      <c r="A8" s="10" t="s">
        <v>9</v>
      </c>
      <c r="B8" s="10">
        <v>30</v>
      </c>
      <c r="C8" s="10">
        <v>1200</v>
      </c>
      <c r="D8" s="10">
        <v>3000</v>
      </c>
      <c r="E8" s="11">
        <f>2</f>
        <v>2</v>
      </c>
      <c r="F8" s="12">
        <f t="shared" si="0"/>
        <v>583.20000000000005</v>
      </c>
      <c r="G8" s="13"/>
    </row>
    <row r="9" spans="1:24" s="5" customFormat="1" ht="21.6" customHeight="1">
      <c r="A9" s="10" t="s">
        <v>9</v>
      </c>
      <c r="B9" s="10">
        <v>30</v>
      </c>
      <c r="C9" s="10">
        <v>1220</v>
      </c>
      <c r="D9" s="10">
        <v>3000</v>
      </c>
      <c r="E9" s="11">
        <f>13-1</f>
        <v>12</v>
      </c>
      <c r="F9" s="12">
        <f t="shared" si="0"/>
        <v>3557.5199999999995</v>
      </c>
      <c r="G9" s="13"/>
    </row>
    <row r="10" spans="1:24" s="5" customFormat="1" ht="21.6" customHeight="1">
      <c r="A10" s="10" t="s">
        <v>9</v>
      </c>
      <c r="B10" s="10">
        <v>35</v>
      </c>
      <c r="C10" s="10">
        <v>1220</v>
      </c>
      <c r="D10" s="10">
        <v>3000</v>
      </c>
      <c r="E10" s="11">
        <v>3</v>
      </c>
      <c r="F10" s="12">
        <f t="shared" si="0"/>
        <v>1037.6100000000001</v>
      </c>
      <c r="G10" s="13"/>
    </row>
    <row r="11" spans="1:24" s="5" customFormat="1" ht="21.6" customHeight="1">
      <c r="A11" s="10" t="s">
        <v>9</v>
      </c>
      <c r="B11" s="10">
        <v>40</v>
      </c>
      <c r="C11" s="10">
        <v>1220</v>
      </c>
      <c r="D11" s="10">
        <v>3000</v>
      </c>
      <c r="E11" s="11">
        <f>2-1</f>
        <v>1</v>
      </c>
      <c r="F11" s="12">
        <f t="shared" si="0"/>
        <v>395.28</v>
      </c>
      <c r="G11" s="13"/>
    </row>
    <row r="12" spans="1:24" s="5" customFormat="1" ht="21.6" customHeight="1">
      <c r="A12" s="10" t="s">
        <v>9</v>
      </c>
      <c r="B12" s="10">
        <v>40</v>
      </c>
      <c r="C12" s="10">
        <v>1215</v>
      </c>
      <c r="D12" s="10">
        <v>3000</v>
      </c>
      <c r="E12" s="11">
        <v>1</v>
      </c>
      <c r="F12" s="12">
        <f t="shared" si="0"/>
        <v>393.66</v>
      </c>
      <c r="G12" s="13"/>
    </row>
    <row r="13" spans="1:24" s="5" customFormat="1" ht="21.6" customHeight="1">
      <c r="A13" s="10" t="s">
        <v>9</v>
      </c>
      <c r="B13" s="10">
        <v>45</v>
      </c>
      <c r="C13" s="10">
        <v>1220</v>
      </c>
      <c r="D13" s="10">
        <v>3000</v>
      </c>
      <c r="E13" s="11">
        <v>3</v>
      </c>
      <c r="F13" s="12">
        <f t="shared" si="0"/>
        <v>1334.07</v>
      </c>
      <c r="G13" s="13"/>
    </row>
    <row r="14" spans="1:24" s="5" customFormat="1" ht="21.6" customHeight="1">
      <c r="A14" s="10" t="s">
        <v>9</v>
      </c>
      <c r="B14" s="10">
        <v>50</v>
      </c>
      <c r="C14" s="10">
        <v>1220</v>
      </c>
      <c r="D14" s="10">
        <v>3000</v>
      </c>
      <c r="E14" s="11">
        <v>5</v>
      </c>
      <c r="F14" s="12">
        <f t="shared" si="0"/>
        <v>2470.5000000000005</v>
      </c>
      <c r="G14" s="13"/>
    </row>
    <row r="15" spans="1:24" s="5" customFormat="1" ht="21.6" customHeight="1">
      <c r="A15" s="10" t="s">
        <v>9</v>
      </c>
      <c r="B15" s="10">
        <v>55</v>
      </c>
      <c r="C15" s="10">
        <v>1220</v>
      </c>
      <c r="D15" s="10">
        <v>3000</v>
      </c>
      <c r="E15" s="11">
        <v>7</v>
      </c>
      <c r="F15" s="12">
        <f t="shared" si="0"/>
        <v>3804.5699999999997</v>
      </c>
      <c r="G15" s="13"/>
    </row>
    <row r="16" spans="1:24" s="5" customFormat="1" ht="21.6" customHeight="1">
      <c r="A16" s="10" t="s">
        <v>9</v>
      </c>
      <c r="B16" s="10">
        <v>55</v>
      </c>
      <c r="C16" s="10">
        <v>1220</v>
      </c>
      <c r="D16" s="14">
        <v>2500</v>
      </c>
      <c r="E16" s="11">
        <v>1</v>
      </c>
      <c r="F16" s="12">
        <f t="shared" si="0"/>
        <v>452.92500000000001</v>
      </c>
      <c r="G16" s="13"/>
    </row>
    <row r="17" spans="1:24" s="5" customFormat="1" ht="21.6" customHeight="1">
      <c r="A17" s="10" t="s">
        <v>9</v>
      </c>
      <c r="B17" s="10">
        <v>55</v>
      </c>
      <c r="C17" s="10">
        <v>1220</v>
      </c>
      <c r="D17" s="14">
        <v>2940</v>
      </c>
      <c r="E17" s="11">
        <v>1</v>
      </c>
      <c r="F17" s="12">
        <f t="shared" si="0"/>
        <v>532.63980000000004</v>
      </c>
      <c r="G17" s="13"/>
    </row>
    <row r="18" spans="1:24" s="5" customFormat="1" ht="21.6" customHeight="1">
      <c r="A18" s="10" t="s">
        <v>9</v>
      </c>
      <c r="B18" s="10">
        <v>70</v>
      </c>
      <c r="C18" s="10">
        <v>1220</v>
      </c>
      <c r="D18" s="38">
        <v>3000</v>
      </c>
      <c r="E18" s="11">
        <v>4</v>
      </c>
      <c r="F18" s="12">
        <f t="shared" si="0"/>
        <v>2766.96</v>
      </c>
      <c r="G18" s="13"/>
    </row>
    <row r="19" spans="1:24" s="5" customFormat="1" ht="21.6" customHeight="1">
      <c r="A19" s="10" t="s">
        <v>9</v>
      </c>
      <c r="B19" s="10">
        <v>75</v>
      </c>
      <c r="C19" s="10">
        <v>1220</v>
      </c>
      <c r="D19" s="38">
        <v>3000</v>
      </c>
      <c r="E19" s="11">
        <f>3-1</f>
        <v>2</v>
      </c>
      <c r="F19" s="12">
        <f t="shared" si="0"/>
        <v>1482.3</v>
      </c>
      <c r="G19" s="13"/>
    </row>
    <row r="20" spans="1:24" s="5" customFormat="1" ht="21.6" customHeight="1">
      <c r="A20" s="10" t="s">
        <v>9</v>
      </c>
      <c r="B20" s="10">
        <v>75</v>
      </c>
      <c r="C20" s="10">
        <v>1220</v>
      </c>
      <c r="D20" s="14">
        <v>2870</v>
      </c>
      <c r="E20" s="11">
        <v>1</v>
      </c>
      <c r="F20" s="15">
        <f t="shared" si="0"/>
        <v>709.0335</v>
      </c>
      <c r="G20" s="16"/>
    </row>
    <row r="21" spans="1:24" s="5" customFormat="1" ht="21.6" customHeight="1">
      <c r="A21" s="10" t="s">
        <v>9</v>
      </c>
      <c r="B21" s="10">
        <v>80</v>
      </c>
      <c r="C21" s="10">
        <v>1220</v>
      </c>
      <c r="D21" s="38">
        <v>3000</v>
      </c>
      <c r="E21" s="11">
        <v>1</v>
      </c>
      <c r="F21" s="15">
        <f t="shared" si="0"/>
        <v>790.56</v>
      </c>
      <c r="G21" s="16"/>
    </row>
    <row r="22" spans="1:24" s="5" customFormat="1" ht="21.6" customHeight="1">
      <c r="A22" s="10" t="s">
        <v>9</v>
      </c>
      <c r="B22" s="10">
        <v>85</v>
      </c>
      <c r="C22" s="10">
        <v>1220</v>
      </c>
      <c r="D22" s="10">
        <v>3000</v>
      </c>
      <c r="E22" s="11">
        <v>4</v>
      </c>
      <c r="F22" s="15">
        <f t="shared" si="0"/>
        <v>3359.88</v>
      </c>
      <c r="G22" s="17"/>
    </row>
    <row r="23" spans="1:24" s="5" customFormat="1" ht="21.6" customHeight="1">
      <c r="A23" s="10" t="s">
        <v>9</v>
      </c>
      <c r="B23" s="10">
        <v>85</v>
      </c>
      <c r="C23" s="10">
        <v>1220</v>
      </c>
      <c r="D23" s="14">
        <v>2950</v>
      </c>
      <c r="E23" s="11">
        <v>1</v>
      </c>
      <c r="F23" s="15">
        <f t="shared" si="0"/>
        <v>825.97050000000002</v>
      </c>
      <c r="G23" s="17"/>
    </row>
    <row r="24" spans="1:24" s="5" customFormat="1" ht="21.6" customHeight="1">
      <c r="A24" s="10" t="s">
        <v>9</v>
      </c>
      <c r="B24" s="10">
        <v>90</v>
      </c>
      <c r="C24" s="10">
        <v>1220</v>
      </c>
      <c r="D24" s="38">
        <v>3000</v>
      </c>
      <c r="E24" s="11">
        <v>2</v>
      </c>
      <c r="F24" s="15">
        <f t="shared" si="0"/>
        <v>1778.76</v>
      </c>
      <c r="G24" s="17"/>
    </row>
    <row r="25" spans="1:24" s="5" customFormat="1" ht="21.6" customHeight="1">
      <c r="A25" s="10" t="s">
        <v>9</v>
      </c>
      <c r="B25" s="10">
        <v>95</v>
      </c>
      <c r="C25" s="10">
        <v>1220</v>
      </c>
      <c r="D25" s="10">
        <v>3000</v>
      </c>
      <c r="E25" s="11">
        <v>3</v>
      </c>
      <c r="F25" s="15">
        <f t="shared" si="0"/>
        <v>2816.3700000000003</v>
      </c>
      <c r="G25" s="17"/>
    </row>
    <row r="26" spans="1:24" s="5" customFormat="1" ht="21.6" customHeight="1">
      <c r="A26" s="10" t="s">
        <v>9</v>
      </c>
      <c r="B26" s="10">
        <v>110</v>
      </c>
      <c r="C26" s="10">
        <v>1220</v>
      </c>
      <c r="D26" s="10">
        <v>3000</v>
      </c>
      <c r="E26" s="11">
        <v>1</v>
      </c>
      <c r="F26" s="15">
        <f t="shared" si="0"/>
        <v>1087.02</v>
      </c>
      <c r="G26" s="17"/>
    </row>
    <row r="27" spans="1:24" s="5" customFormat="1" ht="21.6" customHeight="1">
      <c r="A27" s="10" t="s">
        <v>9</v>
      </c>
      <c r="B27" s="10">
        <v>120</v>
      </c>
      <c r="C27" s="10">
        <v>1220</v>
      </c>
      <c r="D27" s="10">
        <v>3000</v>
      </c>
      <c r="E27" s="11">
        <v>3</v>
      </c>
      <c r="F27" s="15">
        <f t="shared" si="0"/>
        <v>3557.5199999999995</v>
      </c>
      <c r="G27" s="17"/>
    </row>
    <row r="28" spans="1:24" s="5" customFormat="1" ht="21.6" customHeight="1">
      <c r="A28" s="18" t="s">
        <v>13</v>
      </c>
      <c r="B28" s="18">
        <v>10</v>
      </c>
      <c r="C28" s="18">
        <v>1220</v>
      </c>
      <c r="D28" s="22">
        <v>2600</v>
      </c>
      <c r="E28" s="19">
        <v>2</v>
      </c>
      <c r="F28" s="20">
        <f t="shared" si="0"/>
        <v>171.28800000000001</v>
      </c>
      <c r="G28" s="21" t="s">
        <v>12</v>
      </c>
      <c r="W28" s="1"/>
      <c r="X28" s="1"/>
    </row>
    <row r="29" spans="1:24" s="5" customFormat="1" ht="21.6" customHeight="1">
      <c r="A29" s="39" t="s">
        <v>17</v>
      </c>
      <c r="B29" s="39">
        <v>10</v>
      </c>
      <c r="C29" s="39">
        <v>1210</v>
      </c>
      <c r="D29" s="40">
        <v>2000</v>
      </c>
      <c r="E29" s="40">
        <v>2</v>
      </c>
      <c r="F29" s="41">
        <f t="shared" si="0"/>
        <v>130.68</v>
      </c>
      <c r="G29" s="40" t="s">
        <v>18</v>
      </c>
    </row>
    <row r="30" spans="1:24" s="5" customFormat="1" ht="21.6" customHeight="1">
      <c r="A30" s="39" t="s">
        <v>17</v>
      </c>
      <c r="B30" s="39">
        <v>10</v>
      </c>
      <c r="C30" s="39">
        <v>1210</v>
      </c>
      <c r="D30" s="40">
        <v>1800</v>
      </c>
      <c r="E30" s="40">
        <v>2</v>
      </c>
      <c r="F30" s="41">
        <f t="shared" si="0"/>
        <v>117.61200000000001</v>
      </c>
      <c r="G30" s="40" t="s">
        <v>18</v>
      </c>
    </row>
    <row r="31" spans="1:24" s="5" customFormat="1" ht="21.6" customHeight="1">
      <c r="A31" s="39" t="s">
        <v>17</v>
      </c>
      <c r="B31" s="39">
        <v>20</v>
      </c>
      <c r="C31" s="39">
        <v>1210</v>
      </c>
      <c r="D31" s="40">
        <v>2550</v>
      </c>
      <c r="E31" s="40">
        <v>2</v>
      </c>
      <c r="F31" s="41">
        <f t="shared" si="0"/>
        <v>333.23399999999998</v>
      </c>
      <c r="G31" s="40" t="s">
        <v>18</v>
      </c>
    </row>
    <row r="32" spans="1:24" s="5" customFormat="1" ht="21.6" customHeight="1">
      <c r="A32" s="39" t="s">
        <v>17</v>
      </c>
      <c r="B32" s="39">
        <v>20</v>
      </c>
      <c r="C32" s="39">
        <v>1210</v>
      </c>
      <c r="D32" s="40">
        <v>2650</v>
      </c>
      <c r="E32" s="40">
        <v>2</v>
      </c>
      <c r="F32" s="41">
        <f t="shared" si="0"/>
        <v>346.30200000000002</v>
      </c>
      <c r="G32" s="40" t="s">
        <v>18</v>
      </c>
    </row>
    <row r="33" spans="1:7" s="5" customFormat="1" ht="21.6" customHeight="1">
      <c r="A33" s="39" t="s">
        <v>17</v>
      </c>
      <c r="B33" s="39">
        <v>20</v>
      </c>
      <c r="C33" s="39">
        <v>1200</v>
      </c>
      <c r="D33" s="40">
        <v>2500</v>
      </c>
      <c r="E33" s="40">
        <v>8</v>
      </c>
      <c r="F33" s="41">
        <f t="shared" si="0"/>
        <v>1296</v>
      </c>
      <c r="G33" s="40" t="s">
        <v>18</v>
      </c>
    </row>
    <row r="34" spans="1:7" s="5" customFormat="1" ht="21.6" customHeight="1">
      <c r="A34" s="39" t="s">
        <v>17</v>
      </c>
      <c r="B34" s="39">
        <v>25</v>
      </c>
      <c r="C34" s="39">
        <v>1200</v>
      </c>
      <c r="D34" s="40">
        <v>2500</v>
      </c>
      <c r="E34" s="40">
        <v>6</v>
      </c>
      <c r="F34" s="41">
        <f t="shared" si="0"/>
        <v>1215</v>
      </c>
      <c r="G34" s="40" t="s">
        <v>18</v>
      </c>
    </row>
    <row r="35" spans="1:7" s="5" customFormat="1" ht="21.6" customHeight="1">
      <c r="A35" s="39" t="s">
        <v>17</v>
      </c>
      <c r="B35" s="39">
        <v>30</v>
      </c>
      <c r="C35" s="39">
        <v>1200</v>
      </c>
      <c r="D35" s="40">
        <v>2500</v>
      </c>
      <c r="E35" s="40">
        <v>4</v>
      </c>
      <c r="F35" s="41">
        <f t="shared" si="0"/>
        <v>972.00000000000011</v>
      </c>
      <c r="G35" s="40" t="s">
        <v>18</v>
      </c>
    </row>
    <row r="36" spans="1:7" s="5" customFormat="1" ht="21.6" customHeight="1">
      <c r="A36" s="39" t="s">
        <v>17</v>
      </c>
      <c r="B36" s="39">
        <v>30</v>
      </c>
      <c r="C36" s="39">
        <v>1210</v>
      </c>
      <c r="D36" s="40">
        <v>2970</v>
      </c>
      <c r="E36" s="40">
        <v>2</v>
      </c>
      <c r="F36" s="41">
        <f t="shared" si="0"/>
        <v>582.17939999999999</v>
      </c>
      <c r="G36" s="40" t="s">
        <v>18</v>
      </c>
    </row>
    <row r="37" spans="1:7" s="5" customFormat="1" ht="21.6" customHeight="1">
      <c r="A37" s="39" t="s">
        <v>17</v>
      </c>
      <c r="B37" s="39">
        <v>30</v>
      </c>
      <c r="C37" s="39">
        <v>1190</v>
      </c>
      <c r="D37" s="40">
        <v>2970</v>
      </c>
      <c r="E37" s="40">
        <v>2</v>
      </c>
      <c r="F37" s="41">
        <f t="shared" si="0"/>
        <v>572.5566</v>
      </c>
      <c r="G37" s="40" t="s">
        <v>18</v>
      </c>
    </row>
    <row r="38" spans="1:7" s="5" customFormat="1" ht="21.6" customHeight="1">
      <c r="A38" s="39" t="s">
        <v>17</v>
      </c>
      <c r="B38" s="39">
        <v>35</v>
      </c>
      <c r="C38" s="39">
        <v>1200</v>
      </c>
      <c r="D38" s="40">
        <v>2500</v>
      </c>
      <c r="E38" s="40">
        <v>4</v>
      </c>
      <c r="F38" s="41">
        <f t="shared" si="0"/>
        <v>1134</v>
      </c>
      <c r="G38" s="40" t="s">
        <v>18</v>
      </c>
    </row>
  </sheetData>
  <autoFilter ref="A3:G38">
    <filterColumn colId="0"/>
  </autoFilter>
  <mergeCells count="2">
    <mergeCell ref="A1:G1"/>
    <mergeCell ref="A2:G2"/>
  </mergeCells>
  <phoneticPr fontId="19" type="noConversion"/>
  <printOptions horizontalCentered="1"/>
  <pageMargins left="0.31458333333333299" right="0.31458333333333299" top="0.35416666666666702" bottom="0.35416666666666702" header="0.31458333333333299" footer="0.31458333333333299"/>
</worksheet>
</file>

<file path=xl/worksheets/sheet71.xml><?xml version="1.0" encoding="utf-8"?>
<worksheet xmlns="http://schemas.openxmlformats.org/spreadsheetml/2006/main" xmlns:r="http://schemas.openxmlformats.org/officeDocument/2006/relationships">
  <dimension ref="A1:IV22"/>
  <sheetViews>
    <sheetView workbookViewId="0">
      <pane ySplit="3" topLeftCell="A4" activePane="bottomLeft" state="frozen"/>
      <selection pane="bottomLeft" activeCell="K20" sqref="K20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31.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51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22" si="0">B4*C4*D4*2.7/1000000*E4</f>
        <v>98.82</v>
      </c>
      <c r="G4" s="13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2500</v>
      </c>
      <c r="E5" s="17">
        <v>2</v>
      </c>
      <c r="F5" s="12">
        <f t="shared" si="0"/>
        <v>164.7</v>
      </c>
      <c r="G5" s="13"/>
    </row>
    <row r="6" spans="1:24" s="5" customFormat="1" ht="25.9" customHeight="1">
      <c r="A6" s="24" t="s">
        <v>9</v>
      </c>
      <c r="B6" s="24">
        <v>10</v>
      </c>
      <c r="C6" s="24">
        <v>1220</v>
      </c>
      <c r="D6" s="13">
        <v>2980</v>
      </c>
      <c r="E6" s="17">
        <v>1</v>
      </c>
      <c r="F6" s="12">
        <f t="shared" si="0"/>
        <v>98.161199999999994</v>
      </c>
      <c r="G6" s="13"/>
    </row>
    <row r="7" spans="1:24" s="5" customFormat="1" ht="25.9" customHeight="1">
      <c r="A7" s="23" t="s">
        <v>9</v>
      </c>
      <c r="B7" s="23">
        <v>10</v>
      </c>
      <c r="C7" s="23">
        <v>1010</v>
      </c>
      <c r="D7" s="17">
        <v>3000</v>
      </c>
      <c r="E7" s="17">
        <v>6</v>
      </c>
      <c r="F7" s="15">
        <f t="shared" si="0"/>
        <v>490.86</v>
      </c>
      <c r="G7" s="16"/>
    </row>
    <row r="8" spans="1:24" s="5" customFormat="1" ht="24.95" customHeight="1">
      <c r="A8" s="10" t="s">
        <v>9</v>
      </c>
      <c r="B8" s="10">
        <v>30</v>
      </c>
      <c r="C8" s="10">
        <v>1220</v>
      </c>
      <c r="D8" s="10">
        <v>3000</v>
      </c>
      <c r="E8" s="11">
        <f>8-6</f>
        <v>2</v>
      </c>
      <c r="F8" s="12">
        <f t="shared" si="0"/>
        <v>592.91999999999996</v>
      </c>
      <c r="G8" s="13"/>
    </row>
    <row r="9" spans="1:24" s="5" customFormat="1" ht="25.9" customHeight="1">
      <c r="A9" s="23" t="s">
        <v>9</v>
      </c>
      <c r="B9" s="23">
        <v>30</v>
      </c>
      <c r="C9" s="23">
        <v>1220</v>
      </c>
      <c r="D9" s="36">
        <v>2000</v>
      </c>
      <c r="E9" s="17">
        <v>1</v>
      </c>
      <c r="F9" s="15">
        <f t="shared" si="0"/>
        <v>197.64</v>
      </c>
      <c r="G9" s="16"/>
    </row>
    <row r="10" spans="1:24" s="5" customFormat="1" ht="25.9" customHeight="1">
      <c r="A10" s="24" t="s">
        <v>9</v>
      </c>
      <c r="B10" s="24">
        <v>35</v>
      </c>
      <c r="C10" s="24">
        <v>1220</v>
      </c>
      <c r="D10" s="13">
        <v>3000</v>
      </c>
      <c r="E10" s="17">
        <v>7</v>
      </c>
      <c r="F10" s="12">
        <f t="shared" si="0"/>
        <v>2421.09</v>
      </c>
      <c r="G10" s="13"/>
    </row>
    <row r="11" spans="1:24" s="5" customFormat="1" ht="25.9" customHeight="1">
      <c r="A11" s="24" t="s">
        <v>9</v>
      </c>
      <c r="B11" s="24">
        <v>35</v>
      </c>
      <c r="C11" s="24">
        <v>1220</v>
      </c>
      <c r="D11" s="37">
        <v>2500</v>
      </c>
      <c r="E11" s="17">
        <v>1</v>
      </c>
      <c r="F11" s="12">
        <f t="shared" si="0"/>
        <v>288.22500000000002</v>
      </c>
      <c r="G11" s="13"/>
    </row>
    <row r="12" spans="1:24" s="5" customFormat="1" ht="25.9" customHeight="1">
      <c r="A12" s="24" t="s">
        <v>9</v>
      </c>
      <c r="B12" s="24">
        <v>35</v>
      </c>
      <c r="C12" s="24">
        <v>1220</v>
      </c>
      <c r="D12" s="37">
        <v>2950</v>
      </c>
      <c r="E12" s="17">
        <v>1</v>
      </c>
      <c r="F12" s="12">
        <f t="shared" si="0"/>
        <v>340.10550000000001</v>
      </c>
      <c r="G12" s="13"/>
    </row>
    <row r="13" spans="1:24" s="5" customFormat="1" ht="25.9" customHeight="1">
      <c r="A13" s="23" t="s">
        <v>9</v>
      </c>
      <c r="B13" s="37">
        <v>42</v>
      </c>
      <c r="C13" s="24">
        <v>1200</v>
      </c>
      <c r="D13" s="37">
        <v>2500</v>
      </c>
      <c r="E13" s="24">
        <v>3</v>
      </c>
      <c r="F13" s="25">
        <f t="shared" si="0"/>
        <v>1020.5999999999999</v>
      </c>
      <c r="G13" s="13"/>
    </row>
    <row r="14" spans="1:24" s="5" customFormat="1" ht="25.9" customHeight="1">
      <c r="A14" s="23" t="s">
        <v>9</v>
      </c>
      <c r="B14" s="13">
        <v>45</v>
      </c>
      <c r="C14" s="13">
        <v>1220</v>
      </c>
      <c r="D14" s="13">
        <v>3000</v>
      </c>
      <c r="E14" s="13">
        <v>3</v>
      </c>
      <c r="F14" s="25">
        <f t="shared" si="0"/>
        <v>1334.07</v>
      </c>
      <c r="G14" s="13"/>
    </row>
    <row r="15" spans="1:24" s="5" customFormat="1" ht="25.9" customHeight="1">
      <c r="A15" s="23" t="s">
        <v>9</v>
      </c>
      <c r="B15" s="23">
        <v>54</v>
      </c>
      <c r="C15" s="23">
        <v>1220</v>
      </c>
      <c r="D15" s="17">
        <v>3000</v>
      </c>
      <c r="E15" s="17">
        <v>1</v>
      </c>
      <c r="F15" s="15">
        <f t="shared" si="0"/>
        <v>533.62800000000004</v>
      </c>
      <c r="G15" s="16"/>
    </row>
    <row r="16" spans="1:24" s="5" customFormat="1" ht="25.9" customHeight="1">
      <c r="A16" s="24" t="s">
        <v>9</v>
      </c>
      <c r="B16" s="24">
        <v>60</v>
      </c>
      <c r="C16" s="24">
        <v>1220</v>
      </c>
      <c r="D16" s="13">
        <v>3000</v>
      </c>
      <c r="E16" s="17">
        <v>2</v>
      </c>
      <c r="F16" s="12">
        <f t="shared" si="0"/>
        <v>1185.8399999999999</v>
      </c>
      <c r="G16" s="13" t="s">
        <v>30</v>
      </c>
    </row>
    <row r="17" spans="1:7" s="5" customFormat="1" ht="25.9" customHeight="1">
      <c r="A17" s="24" t="s">
        <v>9</v>
      </c>
      <c r="B17" s="24">
        <v>70</v>
      </c>
      <c r="C17" s="24">
        <v>1220</v>
      </c>
      <c r="D17" s="13">
        <v>3000</v>
      </c>
      <c r="E17" s="17">
        <v>2</v>
      </c>
      <c r="F17" s="12">
        <f t="shared" si="0"/>
        <v>1383.48</v>
      </c>
      <c r="G17" s="13"/>
    </row>
    <row r="18" spans="1:7" s="5" customFormat="1" ht="25.9" customHeight="1">
      <c r="A18" s="24" t="s">
        <v>9</v>
      </c>
      <c r="B18" s="24">
        <v>75</v>
      </c>
      <c r="C18" s="24">
        <v>1220</v>
      </c>
      <c r="D18" s="13">
        <v>3000</v>
      </c>
      <c r="E18" s="17">
        <v>1</v>
      </c>
      <c r="F18" s="12">
        <f t="shared" si="0"/>
        <v>741.15</v>
      </c>
      <c r="G18" s="13"/>
    </row>
    <row r="19" spans="1:7" s="5" customFormat="1" ht="25.9" customHeight="1">
      <c r="A19" s="24" t="s">
        <v>9</v>
      </c>
      <c r="B19" s="24">
        <v>85</v>
      </c>
      <c r="C19" s="24">
        <v>1220</v>
      </c>
      <c r="D19" s="13">
        <v>3000</v>
      </c>
      <c r="E19" s="17">
        <v>1</v>
      </c>
      <c r="F19" s="12">
        <f t="shared" si="0"/>
        <v>839.97</v>
      </c>
      <c r="G19" s="13"/>
    </row>
    <row r="20" spans="1:7" s="5" customFormat="1" ht="25.9" customHeight="1">
      <c r="A20" s="24" t="s">
        <v>9</v>
      </c>
      <c r="B20" s="24">
        <v>90</v>
      </c>
      <c r="C20" s="24">
        <v>1220</v>
      </c>
      <c r="D20" s="13">
        <v>3000</v>
      </c>
      <c r="E20" s="17">
        <v>1</v>
      </c>
      <c r="F20" s="12">
        <f t="shared" si="0"/>
        <v>889.38</v>
      </c>
      <c r="G20" s="13"/>
    </row>
    <row r="21" spans="1:7" s="5" customFormat="1" ht="25.9" customHeight="1">
      <c r="A21" s="24" t="s">
        <v>9</v>
      </c>
      <c r="B21" s="24">
        <v>95</v>
      </c>
      <c r="C21" s="24">
        <v>1220</v>
      </c>
      <c r="D21" s="13">
        <v>3000</v>
      </c>
      <c r="E21" s="17">
        <v>1</v>
      </c>
      <c r="F21" s="12">
        <f t="shared" si="0"/>
        <v>938.79000000000008</v>
      </c>
      <c r="G21" s="13"/>
    </row>
    <row r="22" spans="1:7" s="5" customFormat="1" ht="25.9" customHeight="1">
      <c r="A22" s="23" t="s">
        <v>9</v>
      </c>
      <c r="B22" s="23">
        <v>155</v>
      </c>
      <c r="C22" s="23">
        <v>1100</v>
      </c>
      <c r="D22" s="17">
        <v>2100</v>
      </c>
      <c r="E22" s="17">
        <v>1</v>
      </c>
      <c r="F22" s="12">
        <f t="shared" si="0"/>
        <v>966.73500000000013</v>
      </c>
      <c r="G22" s="16"/>
    </row>
  </sheetData>
  <autoFilter ref="A3:G22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IV42"/>
  <sheetViews>
    <sheetView workbookViewId="0">
      <pane ySplit="3" topLeftCell="A4" activePane="bottomLeft" state="frozen"/>
      <selection pane="bottomLeft" activeCell="K20" sqref="K20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51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4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20</v>
      </c>
      <c r="C13" s="24">
        <v>450</v>
      </c>
      <c r="D13" s="13">
        <v>450</v>
      </c>
      <c r="E13" s="17">
        <v>34</v>
      </c>
      <c r="F13" s="15">
        <f t="shared" si="0"/>
        <v>371.79</v>
      </c>
      <c r="G13" s="13"/>
    </row>
    <row r="14" spans="1:24" s="5" customFormat="1" ht="25.9" customHeight="1">
      <c r="A14" s="24">
        <v>5083</v>
      </c>
      <c r="B14" s="24">
        <v>42</v>
      </c>
      <c r="C14" s="24">
        <v>780</v>
      </c>
      <c r="D14" s="13">
        <v>780</v>
      </c>
      <c r="E14" s="17">
        <v>5</v>
      </c>
      <c r="F14" s="15">
        <f t="shared" si="0"/>
        <v>344.96280000000002</v>
      </c>
      <c r="G14" s="13"/>
    </row>
    <row r="15" spans="1:24" s="5" customFormat="1" ht="25.9" customHeight="1">
      <c r="A15" s="28"/>
      <c r="B15" s="28"/>
      <c r="C15" s="28"/>
      <c r="D15" s="29"/>
      <c r="E15" s="31"/>
      <c r="F15" s="32"/>
      <c r="G15" s="29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33"/>
      <c r="B17" s="33"/>
      <c r="C17" s="33"/>
      <c r="D17" s="31"/>
      <c r="E17" s="31"/>
      <c r="F17" s="34"/>
      <c r="G17" s="35"/>
    </row>
    <row r="18" spans="1:7" s="5" customFormat="1" ht="25.9" customHeight="1">
      <c r="A18" s="33"/>
      <c r="B18" s="28"/>
      <c r="C18" s="28"/>
      <c r="D18" s="29"/>
      <c r="E18" s="28"/>
      <c r="F18" s="30"/>
      <c r="G18" s="29"/>
    </row>
    <row r="19" spans="1:7" s="5" customFormat="1" ht="25.9" customHeight="1">
      <c r="A19" s="28"/>
      <c r="B19" s="28"/>
      <c r="C19" s="28"/>
      <c r="D19" s="29"/>
      <c r="E19" s="31"/>
      <c r="F19" s="32"/>
      <c r="G19" s="29"/>
    </row>
    <row r="20" spans="1:7" s="5" customFormat="1" ht="25.9" customHeight="1">
      <c r="A20" s="33"/>
      <c r="B20" s="33"/>
      <c r="C20" s="33"/>
      <c r="D20" s="31"/>
      <c r="E20" s="31"/>
      <c r="F20" s="34"/>
      <c r="G20" s="35"/>
    </row>
    <row r="21" spans="1:7" s="5" customFormat="1" ht="25.9" customHeight="1">
      <c r="A21" s="28"/>
      <c r="B21" s="28"/>
      <c r="C21" s="28"/>
      <c r="D21" s="29"/>
      <c r="E21" s="31"/>
      <c r="F21" s="32"/>
      <c r="G21" s="29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33"/>
      <c r="B28" s="33"/>
      <c r="C28" s="33"/>
      <c r="D28" s="31"/>
      <c r="E28" s="31"/>
      <c r="F28" s="34"/>
      <c r="G28" s="35"/>
    </row>
    <row r="29" spans="1:7" s="5" customFormat="1" ht="25.9" customHeight="1">
      <c r="A29" s="28"/>
      <c r="B29" s="28"/>
      <c r="C29" s="28"/>
      <c r="D29" s="29"/>
      <c r="E29" s="31"/>
      <c r="F29" s="32"/>
      <c r="G29" s="29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33"/>
      <c r="B34" s="33"/>
      <c r="C34" s="33"/>
      <c r="D34" s="31"/>
      <c r="E34" s="31"/>
      <c r="F34" s="34"/>
      <c r="G34" s="35"/>
    </row>
    <row r="35" spans="1:7" s="5" customFormat="1" ht="25.9" customHeight="1">
      <c r="A35" s="28"/>
      <c r="B35" s="28"/>
      <c r="C35" s="28"/>
      <c r="D35" s="29"/>
      <c r="E35" s="28"/>
      <c r="F35" s="30"/>
      <c r="G35" s="29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 t="s">
        <v>19</v>
      </c>
      <c r="B42" s="28"/>
      <c r="C42" s="28"/>
      <c r="D42" s="29"/>
      <c r="E42" s="28"/>
      <c r="F42" s="30">
        <f>SUM(F4:F41)</f>
        <v>7733.6046000000006</v>
      </c>
      <c r="G42" s="29"/>
    </row>
  </sheetData>
  <autoFilter ref="A3:G34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IV39"/>
  <sheetViews>
    <sheetView workbookViewId="0">
      <pane ySplit="3" topLeftCell="A4" activePane="bottomLeft" state="frozen"/>
      <selection pane="bottomLeft" activeCell="J6" sqref="J6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12.75" style="4" customWidth="1"/>
    <col min="8" max="22" width="8.875" style="5" customWidth="1"/>
    <col min="23" max="256" width="8.875" style="1" customWidth="1"/>
  </cols>
  <sheetData>
    <row r="1" spans="1:24" ht="29.25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52</v>
      </c>
      <c r="B2" s="52"/>
      <c r="C2" s="52"/>
      <c r="D2" s="52"/>
      <c r="E2" s="52"/>
      <c r="F2" s="52"/>
      <c r="G2" s="52"/>
    </row>
    <row r="3" spans="1:24" s="5" customFormat="1" ht="31.5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1.6" customHeight="1">
      <c r="A4" s="10" t="s">
        <v>9</v>
      </c>
      <c r="B4" s="10">
        <v>14</v>
      </c>
      <c r="C4" s="10">
        <v>1220</v>
      </c>
      <c r="D4" s="10">
        <v>3000</v>
      </c>
      <c r="E4" s="11">
        <f>2-2</f>
        <v>0</v>
      </c>
      <c r="F4" s="12">
        <f t="shared" ref="F4:F39" si="0">B4*C4*D4*2.7/1000000*E4</f>
        <v>0</v>
      </c>
      <c r="G4" s="9"/>
      <c r="W4" s="1"/>
      <c r="X4" s="1"/>
    </row>
    <row r="5" spans="1:24" s="5" customFormat="1" ht="21.6" customHeight="1">
      <c r="A5" s="10" t="s">
        <v>9</v>
      </c>
      <c r="B5" s="10">
        <v>14</v>
      </c>
      <c r="C5" s="10">
        <v>1220</v>
      </c>
      <c r="D5" s="10">
        <v>2500</v>
      </c>
      <c r="E5" s="11">
        <f>1-1</f>
        <v>0</v>
      </c>
      <c r="F5" s="12">
        <f t="shared" si="0"/>
        <v>0</v>
      </c>
      <c r="G5" s="9"/>
      <c r="W5" s="1"/>
      <c r="X5" s="1"/>
    </row>
    <row r="6" spans="1:24" s="5" customFormat="1" ht="21.6" customHeight="1">
      <c r="A6" s="10" t="s">
        <v>9</v>
      </c>
      <c r="B6" s="10">
        <v>20</v>
      </c>
      <c r="C6" s="10">
        <v>1220</v>
      </c>
      <c r="D6" s="10">
        <v>3000</v>
      </c>
      <c r="E6" s="11">
        <v>4</v>
      </c>
      <c r="F6" s="12">
        <f t="shared" si="0"/>
        <v>790.56</v>
      </c>
      <c r="G6" s="9"/>
      <c r="W6" s="1"/>
      <c r="X6" s="1"/>
    </row>
    <row r="7" spans="1:24" s="5" customFormat="1" ht="21.6" customHeight="1">
      <c r="A7" s="10" t="s">
        <v>9</v>
      </c>
      <c r="B7" s="10">
        <v>30</v>
      </c>
      <c r="C7" s="10">
        <v>1220</v>
      </c>
      <c r="D7" s="14">
        <v>3020</v>
      </c>
      <c r="E7" s="11">
        <v>1</v>
      </c>
      <c r="F7" s="12">
        <f t="shared" si="0"/>
        <v>298.43639999999999</v>
      </c>
      <c r="G7" s="13"/>
    </row>
    <row r="8" spans="1:24" s="5" customFormat="1" ht="21.6" customHeight="1">
      <c r="A8" s="10" t="s">
        <v>9</v>
      </c>
      <c r="B8" s="10">
        <v>30</v>
      </c>
      <c r="C8" s="10">
        <v>1220</v>
      </c>
      <c r="D8" s="14">
        <v>2910</v>
      </c>
      <c r="E8" s="11">
        <v>1</v>
      </c>
      <c r="F8" s="12">
        <f t="shared" si="0"/>
        <v>287.56619999999998</v>
      </c>
      <c r="G8" s="13"/>
    </row>
    <row r="9" spans="1:24" s="5" customFormat="1" ht="21.6" customHeight="1">
      <c r="A9" s="10" t="s">
        <v>9</v>
      </c>
      <c r="B9" s="10">
        <v>30</v>
      </c>
      <c r="C9" s="10">
        <v>1200</v>
      </c>
      <c r="D9" s="10">
        <v>3000</v>
      </c>
      <c r="E9" s="11">
        <f>2</f>
        <v>2</v>
      </c>
      <c r="F9" s="12">
        <f t="shared" si="0"/>
        <v>583.20000000000005</v>
      </c>
      <c r="G9" s="13"/>
    </row>
    <row r="10" spans="1:24" s="5" customFormat="1" ht="21.6" customHeight="1">
      <c r="A10" s="10" t="s">
        <v>9</v>
      </c>
      <c r="B10" s="10">
        <v>30</v>
      </c>
      <c r="C10" s="10">
        <v>1220</v>
      </c>
      <c r="D10" s="10">
        <v>3000</v>
      </c>
      <c r="E10" s="11">
        <v>12</v>
      </c>
      <c r="F10" s="12">
        <f t="shared" si="0"/>
        <v>3557.5199999999995</v>
      </c>
      <c r="G10" s="13"/>
    </row>
    <row r="11" spans="1:24" s="5" customFormat="1" ht="21.6" customHeight="1">
      <c r="A11" s="10" t="s">
        <v>9</v>
      </c>
      <c r="B11" s="10">
        <v>35</v>
      </c>
      <c r="C11" s="10">
        <v>1220</v>
      </c>
      <c r="D11" s="10">
        <v>3000</v>
      </c>
      <c r="E11" s="11">
        <v>3</v>
      </c>
      <c r="F11" s="12">
        <f t="shared" si="0"/>
        <v>1037.6100000000001</v>
      </c>
      <c r="G11" s="13"/>
    </row>
    <row r="12" spans="1:24" s="5" customFormat="1" ht="21.6" customHeight="1">
      <c r="A12" s="10" t="s">
        <v>9</v>
      </c>
      <c r="B12" s="10">
        <v>40</v>
      </c>
      <c r="C12" s="10">
        <v>1220</v>
      </c>
      <c r="D12" s="10">
        <v>3000</v>
      </c>
      <c r="E12" s="11">
        <v>1</v>
      </c>
      <c r="F12" s="12">
        <f t="shared" si="0"/>
        <v>395.28</v>
      </c>
      <c r="G12" s="13"/>
    </row>
    <row r="13" spans="1:24" s="5" customFormat="1" ht="21.6" customHeight="1">
      <c r="A13" s="10" t="s">
        <v>9</v>
      </c>
      <c r="B13" s="10">
        <v>40</v>
      </c>
      <c r="C13" s="10">
        <v>1215</v>
      </c>
      <c r="D13" s="10">
        <v>3000</v>
      </c>
      <c r="E13" s="11">
        <v>1</v>
      </c>
      <c r="F13" s="12">
        <f t="shared" si="0"/>
        <v>393.66</v>
      </c>
      <c r="G13" s="13"/>
    </row>
    <row r="14" spans="1:24" s="5" customFormat="1" ht="21.6" customHeight="1">
      <c r="A14" s="10" t="s">
        <v>9</v>
      </c>
      <c r="B14" s="10">
        <v>45</v>
      </c>
      <c r="C14" s="10">
        <v>1220</v>
      </c>
      <c r="D14" s="10">
        <v>3000</v>
      </c>
      <c r="E14" s="11">
        <v>3</v>
      </c>
      <c r="F14" s="12">
        <f t="shared" si="0"/>
        <v>1334.07</v>
      </c>
      <c r="G14" s="13"/>
    </row>
    <row r="15" spans="1:24" s="5" customFormat="1" ht="21.6" customHeight="1">
      <c r="A15" s="10" t="s">
        <v>9</v>
      </c>
      <c r="B15" s="10">
        <v>50</v>
      </c>
      <c r="C15" s="10">
        <v>1220</v>
      </c>
      <c r="D15" s="10">
        <v>3000</v>
      </c>
      <c r="E15" s="11">
        <v>5</v>
      </c>
      <c r="F15" s="12">
        <f t="shared" si="0"/>
        <v>2470.5000000000005</v>
      </c>
      <c r="G15" s="13"/>
    </row>
    <row r="16" spans="1:24" s="5" customFormat="1" ht="21.6" customHeight="1">
      <c r="A16" s="10" t="s">
        <v>9</v>
      </c>
      <c r="B16" s="10">
        <v>55</v>
      </c>
      <c r="C16" s="10">
        <v>1220</v>
      </c>
      <c r="D16" s="10">
        <v>3000</v>
      </c>
      <c r="E16" s="11">
        <v>7</v>
      </c>
      <c r="F16" s="12">
        <f t="shared" si="0"/>
        <v>3804.5699999999997</v>
      </c>
      <c r="G16" s="13"/>
    </row>
    <row r="17" spans="1:24" s="5" customFormat="1" ht="21.6" customHeight="1">
      <c r="A17" s="10" t="s">
        <v>9</v>
      </c>
      <c r="B17" s="10">
        <v>55</v>
      </c>
      <c r="C17" s="10">
        <v>1220</v>
      </c>
      <c r="D17" s="14">
        <v>2500</v>
      </c>
      <c r="E17" s="11">
        <v>1</v>
      </c>
      <c r="F17" s="12">
        <f t="shared" si="0"/>
        <v>452.92500000000001</v>
      </c>
      <c r="G17" s="13"/>
    </row>
    <row r="18" spans="1:24" s="5" customFormat="1" ht="21.6" customHeight="1">
      <c r="A18" s="10" t="s">
        <v>9</v>
      </c>
      <c r="B18" s="10">
        <v>55</v>
      </c>
      <c r="C18" s="10">
        <v>1220</v>
      </c>
      <c r="D18" s="14">
        <v>2940</v>
      </c>
      <c r="E18" s="11">
        <v>1</v>
      </c>
      <c r="F18" s="12">
        <f t="shared" si="0"/>
        <v>532.63980000000004</v>
      </c>
      <c r="G18" s="13"/>
    </row>
    <row r="19" spans="1:24" s="5" customFormat="1" ht="21.6" customHeight="1">
      <c r="A19" s="10" t="s">
        <v>9</v>
      </c>
      <c r="B19" s="10">
        <v>70</v>
      </c>
      <c r="C19" s="10">
        <v>1220</v>
      </c>
      <c r="D19" s="38">
        <v>3000</v>
      </c>
      <c r="E19" s="11">
        <v>4</v>
      </c>
      <c r="F19" s="12">
        <f t="shared" si="0"/>
        <v>2766.96</v>
      </c>
      <c r="G19" s="13"/>
    </row>
    <row r="20" spans="1:24" s="5" customFormat="1" ht="21.6" customHeight="1">
      <c r="A20" s="10" t="s">
        <v>9</v>
      </c>
      <c r="B20" s="10">
        <v>75</v>
      </c>
      <c r="C20" s="10">
        <v>1220</v>
      </c>
      <c r="D20" s="38">
        <v>3000</v>
      </c>
      <c r="E20" s="11">
        <v>2</v>
      </c>
      <c r="F20" s="12">
        <f t="shared" si="0"/>
        <v>1482.3</v>
      </c>
      <c r="G20" s="13"/>
    </row>
    <row r="21" spans="1:24" s="5" customFormat="1" ht="21.6" customHeight="1">
      <c r="A21" s="10" t="s">
        <v>9</v>
      </c>
      <c r="B21" s="10">
        <v>75</v>
      </c>
      <c r="C21" s="10">
        <v>1220</v>
      </c>
      <c r="D21" s="14">
        <v>2870</v>
      </c>
      <c r="E21" s="11">
        <v>1</v>
      </c>
      <c r="F21" s="15">
        <f t="shared" si="0"/>
        <v>709.0335</v>
      </c>
      <c r="G21" s="16"/>
    </row>
    <row r="22" spans="1:24" s="5" customFormat="1" ht="21.6" customHeight="1">
      <c r="A22" s="10" t="s">
        <v>9</v>
      </c>
      <c r="B22" s="10">
        <v>80</v>
      </c>
      <c r="C22" s="10">
        <v>1220</v>
      </c>
      <c r="D22" s="38">
        <v>3000</v>
      </c>
      <c r="E22" s="11">
        <v>1</v>
      </c>
      <c r="F22" s="15">
        <f t="shared" si="0"/>
        <v>790.56</v>
      </c>
      <c r="G22" s="16"/>
    </row>
    <row r="23" spans="1:24" s="5" customFormat="1" ht="21.6" customHeight="1">
      <c r="A23" s="10" t="s">
        <v>9</v>
      </c>
      <c r="B23" s="10">
        <v>85</v>
      </c>
      <c r="C23" s="10">
        <v>1220</v>
      </c>
      <c r="D23" s="10">
        <v>3000</v>
      </c>
      <c r="E23" s="11">
        <v>4</v>
      </c>
      <c r="F23" s="15">
        <f t="shared" si="0"/>
        <v>3359.88</v>
      </c>
      <c r="G23" s="17"/>
    </row>
    <row r="24" spans="1:24" s="5" customFormat="1" ht="21.6" customHeight="1">
      <c r="A24" s="10" t="s">
        <v>9</v>
      </c>
      <c r="B24" s="10">
        <v>85</v>
      </c>
      <c r="C24" s="10">
        <v>1220</v>
      </c>
      <c r="D24" s="14">
        <v>2950</v>
      </c>
      <c r="E24" s="11">
        <v>1</v>
      </c>
      <c r="F24" s="15">
        <f t="shared" si="0"/>
        <v>825.97050000000002</v>
      </c>
      <c r="G24" s="17"/>
    </row>
    <row r="25" spans="1:24" s="5" customFormat="1" ht="21.6" customHeight="1">
      <c r="A25" s="10" t="s">
        <v>9</v>
      </c>
      <c r="B25" s="10">
        <v>90</v>
      </c>
      <c r="C25" s="10">
        <v>1220</v>
      </c>
      <c r="D25" s="38">
        <v>3000</v>
      </c>
      <c r="E25" s="11">
        <v>2</v>
      </c>
      <c r="F25" s="15">
        <f t="shared" si="0"/>
        <v>1778.76</v>
      </c>
      <c r="G25" s="17"/>
    </row>
    <row r="26" spans="1:24" s="5" customFormat="1" ht="21.6" customHeight="1">
      <c r="A26" s="10" t="s">
        <v>9</v>
      </c>
      <c r="B26" s="10">
        <v>95</v>
      </c>
      <c r="C26" s="10">
        <v>1220</v>
      </c>
      <c r="D26" s="10">
        <v>3000</v>
      </c>
      <c r="E26" s="11">
        <v>3</v>
      </c>
      <c r="F26" s="15">
        <f t="shared" si="0"/>
        <v>2816.3700000000003</v>
      </c>
      <c r="G26" s="17"/>
    </row>
    <row r="27" spans="1:24" s="5" customFormat="1" ht="21.6" customHeight="1">
      <c r="A27" s="10" t="s">
        <v>9</v>
      </c>
      <c r="B27" s="10">
        <v>110</v>
      </c>
      <c r="C27" s="10">
        <v>1220</v>
      </c>
      <c r="D27" s="10">
        <v>3000</v>
      </c>
      <c r="E27" s="11">
        <v>1</v>
      </c>
      <c r="F27" s="15">
        <f t="shared" si="0"/>
        <v>1087.02</v>
      </c>
      <c r="G27" s="17"/>
    </row>
    <row r="28" spans="1:24" s="5" customFormat="1" ht="21.6" customHeight="1">
      <c r="A28" s="10" t="s">
        <v>9</v>
      </c>
      <c r="B28" s="10">
        <v>120</v>
      </c>
      <c r="C28" s="10">
        <v>1220</v>
      </c>
      <c r="D28" s="10">
        <v>3000</v>
      </c>
      <c r="E28" s="11">
        <v>3</v>
      </c>
      <c r="F28" s="15">
        <f t="shared" si="0"/>
        <v>3557.5199999999995</v>
      </c>
      <c r="G28" s="17"/>
    </row>
    <row r="29" spans="1:24" s="5" customFormat="1" ht="21.6" customHeight="1">
      <c r="A29" s="18" t="s">
        <v>13</v>
      </c>
      <c r="B29" s="18">
        <v>10</v>
      </c>
      <c r="C29" s="18">
        <v>1220</v>
      </c>
      <c r="D29" s="22">
        <v>2600</v>
      </c>
      <c r="E29" s="19">
        <v>2</v>
      </c>
      <c r="F29" s="20">
        <f t="shared" si="0"/>
        <v>171.28800000000001</v>
      </c>
      <c r="G29" s="21" t="s">
        <v>12</v>
      </c>
      <c r="W29" s="1"/>
      <c r="X29" s="1"/>
    </row>
    <row r="30" spans="1:24" s="5" customFormat="1" ht="21.6" customHeight="1">
      <c r="A30" s="39" t="s">
        <v>17</v>
      </c>
      <c r="B30" s="39">
        <v>10</v>
      </c>
      <c r="C30" s="39">
        <v>1210</v>
      </c>
      <c r="D30" s="40">
        <v>2000</v>
      </c>
      <c r="E30" s="40">
        <v>2</v>
      </c>
      <c r="F30" s="41">
        <f t="shared" si="0"/>
        <v>130.68</v>
      </c>
      <c r="G30" s="40" t="s">
        <v>18</v>
      </c>
    </row>
    <row r="31" spans="1:24" s="5" customFormat="1" ht="21.6" customHeight="1">
      <c r="A31" s="39" t="s">
        <v>17</v>
      </c>
      <c r="B31" s="39">
        <v>10</v>
      </c>
      <c r="C31" s="39">
        <v>1210</v>
      </c>
      <c r="D31" s="40">
        <v>1800</v>
      </c>
      <c r="E31" s="40">
        <v>2</v>
      </c>
      <c r="F31" s="41">
        <f t="shared" si="0"/>
        <v>117.61200000000001</v>
      </c>
      <c r="G31" s="40" t="s">
        <v>18</v>
      </c>
    </row>
    <row r="32" spans="1:24" s="5" customFormat="1" ht="21.6" customHeight="1">
      <c r="A32" s="39" t="s">
        <v>17</v>
      </c>
      <c r="B32" s="39">
        <v>20</v>
      </c>
      <c r="C32" s="39">
        <v>1210</v>
      </c>
      <c r="D32" s="40">
        <v>2550</v>
      </c>
      <c r="E32" s="40">
        <v>2</v>
      </c>
      <c r="F32" s="41">
        <f t="shared" si="0"/>
        <v>333.23399999999998</v>
      </c>
      <c r="G32" s="40" t="s">
        <v>18</v>
      </c>
    </row>
    <row r="33" spans="1:7" s="5" customFormat="1" ht="21.6" customHeight="1">
      <c r="A33" s="39" t="s">
        <v>17</v>
      </c>
      <c r="B33" s="39">
        <v>20</v>
      </c>
      <c r="C33" s="39">
        <v>1210</v>
      </c>
      <c r="D33" s="40">
        <v>2650</v>
      </c>
      <c r="E33" s="40">
        <v>2</v>
      </c>
      <c r="F33" s="41">
        <f t="shared" si="0"/>
        <v>346.30200000000002</v>
      </c>
      <c r="G33" s="40" t="s">
        <v>18</v>
      </c>
    </row>
    <row r="34" spans="1:7" s="5" customFormat="1" ht="21.6" customHeight="1">
      <c r="A34" s="39" t="s">
        <v>17</v>
      </c>
      <c r="B34" s="39">
        <v>20</v>
      </c>
      <c r="C34" s="39">
        <v>1200</v>
      </c>
      <c r="D34" s="40">
        <v>2500</v>
      </c>
      <c r="E34" s="40">
        <v>8</v>
      </c>
      <c r="F34" s="41">
        <f t="shared" si="0"/>
        <v>1296</v>
      </c>
      <c r="G34" s="40" t="s">
        <v>18</v>
      </c>
    </row>
    <row r="35" spans="1:7" s="5" customFormat="1" ht="21.6" customHeight="1">
      <c r="A35" s="39" t="s">
        <v>17</v>
      </c>
      <c r="B35" s="39">
        <v>25</v>
      </c>
      <c r="C35" s="39">
        <v>1200</v>
      </c>
      <c r="D35" s="40">
        <v>2500</v>
      </c>
      <c r="E35" s="40">
        <v>6</v>
      </c>
      <c r="F35" s="41">
        <f t="shared" si="0"/>
        <v>1215</v>
      </c>
      <c r="G35" s="40" t="s">
        <v>18</v>
      </c>
    </row>
    <row r="36" spans="1:7" s="5" customFormat="1" ht="21.6" customHeight="1">
      <c r="A36" s="39" t="s">
        <v>17</v>
      </c>
      <c r="B36" s="39">
        <v>30</v>
      </c>
      <c r="C36" s="39">
        <v>1200</v>
      </c>
      <c r="D36" s="40">
        <v>2500</v>
      </c>
      <c r="E36" s="40">
        <v>4</v>
      </c>
      <c r="F36" s="41">
        <f t="shared" si="0"/>
        <v>972.00000000000011</v>
      </c>
      <c r="G36" s="40" t="s">
        <v>18</v>
      </c>
    </row>
    <row r="37" spans="1:7" s="5" customFormat="1" ht="21.6" customHeight="1">
      <c r="A37" s="39" t="s">
        <v>17</v>
      </c>
      <c r="B37" s="39">
        <v>30</v>
      </c>
      <c r="C37" s="39">
        <v>1210</v>
      </c>
      <c r="D37" s="40">
        <v>2970</v>
      </c>
      <c r="E37" s="40">
        <v>2</v>
      </c>
      <c r="F37" s="41">
        <f t="shared" si="0"/>
        <v>582.17939999999999</v>
      </c>
      <c r="G37" s="40" t="s">
        <v>18</v>
      </c>
    </row>
    <row r="38" spans="1:7" s="5" customFormat="1" ht="21.6" customHeight="1">
      <c r="A38" s="39" t="s">
        <v>17</v>
      </c>
      <c r="B38" s="39">
        <v>30</v>
      </c>
      <c r="C38" s="39">
        <v>1190</v>
      </c>
      <c r="D38" s="40">
        <v>2970</v>
      </c>
      <c r="E38" s="40">
        <v>2</v>
      </c>
      <c r="F38" s="41">
        <f t="shared" si="0"/>
        <v>572.5566</v>
      </c>
      <c r="G38" s="40" t="s">
        <v>18</v>
      </c>
    </row>
    <row r="39" spans="1:7" s="5" customFormat="1" ht="21.6" customHeight="1">
      <c r="A39" s="39" t="s">
        <v>17</v>
      </c>
      <c r="B39" s="39">
        <v>35</v>
      </c>
      <c r="C39" s="39">
        <v>1200</v>
      </c>
      <c r="D39" s="40">
        <v>2500</v>
      </c>
      <c r="E39" s="40">
        <v>4</v>
      </c>
      <c r="F39" s="41">
        <f t="shared" si="0"/>
        <v>1134</v>
      </c>
      <c r="G39" s="40" t="s">
        <v>18</v>
      </c>
    </row>
  </sheetData>
  <autoFilter ref="A3:G39">
    <filterColumn colId="0"/>
  </autoFilter>
  <mergeCells count="2">
    <mergeCell ref="A1:G1"/>
    <mergeCell ref="A2:G2"/>
  </mergeCells>
  <phoneticPr fontId="19" type="noConversion"/>
  <printOptions horizontalCentered="1"/>
  <pageMargins left="0.31458333333333299" right="0.31458333333333299" top="0.35416666666666702" bottom="0.35416666666666702" header="0.31458333333333299" footer="0.31458333333333299"/>
</worksheet>
</file>

<file path=xl/worksheets/sheet74.xml><?xml version="1.0" encoding="utf-8"?>
<worksheet xmlns="http://schemas.openxmlformats.org/spreadsheetml/2006/main" xmlns:r="http://schemas.openxmlformats.org/officeDocument/2006/relationships">
  <dimension ref="A1:IV22"/>
  <sheetViews>
    <sheetView workbookViewId="0">
      <pane ySplit="3" topLeftCell="A4" activePane="bottomLeft" state="frozen"/>
      <selection pane="bottomLeft" activeCell="J6" sqref="J6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31.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52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22" si="0">B4*C4*D4*2.7/1000000*E4</f>
        <v>98.82</v>
      </c>
      <c r="G4" s="13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2500</v>
      </c>
      <c r="E5" s="17">
        <v>2</v>
      </c>
      <c r="F5" s="12">
        <f t="shared" si="0"/>
        <v>164.7</v>
      </c>
      <c r="G5" s="13"/>
    </row>
    <row r="6" spans="1:24" s="5" customFormat="1" ht="25.9" customHeight="1">
      <c r="A6" s="24" t="s">
        <v>9</v>
      </c>
      <c r="B6" s="24">
        <v>10</v>
      </c>
      <c r="C6" s="24">
        <v>1220</v>
      </c>
      <c r="D6" s="13">
        <v>2980</v>
      </c>
      <c r="E6" s="17">
        <v>1</v>
      </c>
      <c r="F6" s="12">
        <f t="shared" si="0"/>
        <v>98.161199999999994</v>
      </c>
      <c r="G6" s="13"/>
    </row>
    <row r="7" spans="1:24" s="5" customFormat="1" ht="25.9" customHeight="1">
      <c r="A7" s="23" t="s">
        <v>9</v>
      </c>
      <c r="B7" s="23">
        <v>10</v>
      </c>
      <c r="C7" s="23">
        <v>1010</v>
      </c>
      <c r="D7" s="17">
        <v>3000</v>
      </c>
      <c r="E7" s="17">
        <v>6</v>
      </c>
      <c r="F7" s="15">
        <f t="shared" si="0"/>
        <v>490.86</v>
      </c>
      <c r="G7" s="16"/>
    </row>
    <row r="8" spans="1:24" s="5" customFormat="1" ht="24.95" customHeight="1">
      <c r="A8" s="10" t="s">
        <v>9</v>
      </c>
      <c r="B8" s="10">
        <v>30</v>
      </c>
      <c r="C8" s="10">
        <v>1220</v>
      </c>
      <c r="D8" s="10">
        <v>3000</v>
      </c>
      <c r="E8" s="11">
        <f>8-6</f>
        <v>2</v>
      </c>
      <c r="F8" s="12">
        <f t="shared" si="0"/>
        <v>592.91999999999996</v>
      </c>
      <c r="G8" s="13"/>
    </row>
    <row r="9" spans="1:24" s="5" customFormat="1" ht="25.9" customHeight="1">
      <c r="A9" s="23" t="s">
        <v>9</v>
      </c>
      <c r="B9" s="23">
        <v>30</v>
      </c>
      <c r="C9" s="23">
        <v>1220</v>
      </c>
      <c r="D9" s="36">
        <v>2000</v>
      </c>
      <c r="E9" s="17">
        <v>1</v>
      </c>
      <c r="F9" s="15">
        <f t="shared" si="0"/>
        <v>197.64</v>
      </c>
      <c r="G9" s="16"/>
    </row>
    <row r="10" spans="1:24" s="5" customFormat="1" ht="25.9" customHeight="1">
      <c r="A10" s="24" t="s">
        <v>9</v>
      </c>
      <c r="B10" s="24">
        <v>35</v>
      </c>
      <c r="C10" s="24">
        <v>1220</v>
      </c>
      <c r="D10" s="13">
        <v>3000</v>
      </c>
      <c r="E10" s="17">
        <v>7</v>
      </c>
      <c r="F10" s="12">
        <f t="shared" si="0"/>
        <v>2421.09</v>
      </c>
      <c r="G10" s="13"/>
    </row>
    <row r="11" spans="1:24" s="5" customFormat="1" ht="25.9" customHeight="1">
      <c r="A11" s="24" t="s">
        <v>9</v>
      </c>
      <c r="B11" s="24">
        <v>35</v>
      </c>
      <c r="C11" s="24">
        <v>1220</v>
      </c>
      <c r="D11" s="37">
        <v>2500</v>
      </c>
      <c r="E11" s="17">
        <v>1</v>
      </c>
      <c r="F11" s="12">
        <f t="shared" si="0"/>
        <v>288.22500000000002</v>
      </c>
      <c r="G11" s="13"/>
    </row>
    <row r="12" spans="1:24" s="5" customFormat="1" ht="25.9" customHeight="1">
      <c r="A12" s="24" t="s">
        <v>9</v>
      </c>
      <c r="B12" s="24">
        <v>35</v>
      </c>
      <c r="C12" s="24">
        <v>1220</v>
      </c>
      <c r="D12" s="37">
        <v>2950</v>
      </c>
      <c r="E12" s="17">
        <v>1</v>
      </c>
      <c r="F12" s="12">
        <f t="shared" si="0"/>
        <v>340.10550000000001</v>
      </c>
      <c r="G12" s="13"/>
    </row>
    <row r="13" spans="1:24" s="5" customFormat="1" ht="25.9" customHeight="1">
      <c r="A13" s="23" t="s">
        <v>9</v>
      </c>
      <c r="B13" s="37">
        <v>42</v>
      </c>
      <c r="C13" s="24">
        <v>1200</v>
      </c>
      <c r="D13" s="37">
        <v>2500</v>
      </c>
      <c r="E13" s="24">
        <v>3</v>
      </c>
      <c r="F13" s="25">
        <f t="shared" si="0"/>
        <v>1020.5999999999999</v>
      </c>
      <c r="G13" s="13"/>
    </row>
    <row r="14" spans="1:24" s="5" customFormat="1" ht="25.9" customHeight="1">
      <c r="A14" s="23" t="s">
        <v>9</v>
      </c>
      <c r="B14" s="13">
        <v>45</v>
      </c>
      <c r="C14" s="13">
        <v>1220</v>
      </c>
      <c r="D14" s="13">
        <v>3000</v>
      </c>
      <c r="E14" s="13">
        <v>3</v>
      </c>
      <c r="F14" s="25">
        <f t="shared" si="0"/>
        <v>1334.07</v>
      </c>
      <c r="G14" s="13"/>
    </row>
    <row r="15" spans="1:24" s="5" customFormat="1" ht="25.9" customHeight="1">
      <c r="A15" s="23" t="s">
        <v>9</v>
      </c>
      <c r="B15" s="23">
        <v>54</v>
      </c>
      <c r="C15" s="23">
        <v>1220</v>
      </c>
      <c r="D15" s="17">
        <v>3000</v>
      </c>
      <c r="E15" s="17">
        <v>1</v>
      </c>
      <c r="F15" s="15">
        <f t="shared" si="0"/>
        <v>533.62800000000004</v>
      </c>
      <c r="G15" s="16"/>
    </row>
    <row r="16" spans="1:24" s="5" customFormat="1" ht="25.9" customHeight="1">
      <c r="A16" s="24" t="s">
        <v>9</v>
      </c>
      <c r="B16" s="24">
        <v>60</v>
      </c>
      <c r="C16" s="24">
        <v>1220</v>
      </c>
      <c r="D16" s="13">
        <v>3000</v>
      </c>
      <c r="E16" s="17">
        <v>2</v>
      </c>
      <c r="F16" s="12">
        <f t="shared" si="0"/>
        <v>1185.8399999999999</v>
      </c>
      <c r="G16" s="13" t="s">
        <v>30</v>
      </c>
    </row>
    <row r="17" spans="1:7" s="5" customFormat="1" ht="25.9" customHeight="1">
      <c r="A17" s="24" t="s">
        <v>9</v>
      </c>
      <c r="B17" s="24">
        <v>70</v>
      </c>
      <c r="C17" s="24">
        <v>1220</v>
      </c>
      <c r="D17" s="13">
        <v>3000</v>
      </c>
      <c r="E17" s="17">
        <v>2</v>
      </c>
      <c r="F17" s="12">
        <f t="shared" si="0"/>
        <v>1383.48</v>
      </c>
      <c r="G17" s="13"/>
    </row>
    <row r="18" spans="1:7" s="5" customFormat="1" ht="25.9" customHeight="1">
      <c r="A18" s="24" t="s">
        <v>9</v>
      </c>
      <c r="B18" s="24">
        <v>75</v>
      </c>
      <c r="C18" s="24">
        <v>1220</v>
      </c>
      <c r="D18" s="13">
        <v>3000</v>
      </c>
      <c r="E18" s="17">
        <v>1</v>
      </c>
      <c r="F18" s="12">
        <f t="shared" si="0"/>
        <v>741.15</v>
      </c>
      <c r="G18" s="13"/>
    </row>
    <row r="19" spans="1:7" s="5" customFormat="1" ht="25.9" customHeight="1">
      <c r="A19" s="24" t="s">
        <v>9</v>
      </c>
      <c r="B19" s="24">
        <v>85</v>
      </c>
      <c r="C19" s="24">
        <v>1220</v>
      </c>
      <c r="D19" s="13">
        <v>3000</v>
      </c>
      <c r="E19" s="17">
        <v>1</v>
      </c>
      <c r="F19" s="12">
        <f t="shared" si="0"/>
        <v>839.97</v>
      </c>
      <c r="G19" s="13"/>
    </row>
    <row r="20" spans="1:7" s="5" customFormat="1" ht="25.9" customHeight="1">
      <c r="A20" s="24" t="s">
        <v>9</v>
      </c>
      <c r="B20" s="24">
        <v>90</v>
      </c>
      <c r="C20" s="24">
        <v>1220</v>
      </c>
      <c r="D20" s="13">
        <v>3000</v>
      </c>
      <c r="E20" s="17">
        <v>1</v>
      </c>
      <c r="F20" s="12">
        <f t="shared" si="0"/>
        <v>889.38</v>
      </c>
      <c r="G20" s="13"/>
    </row>
    <row r="21" spans="1:7" s="5" customFormat="1" ht="25.9" customHeight="1">
      <c r="A21" s="24" t="s">
        <v>9</v>
      </c>
      <c r="B21" s="24">
        <v>95</v>
      </c>
      <c r="C21" s="24">
        <v>1220</v>
      </c>
      <c r="D21" s="13">
        <v>3000</v>
      </c>
      <c r="E21" s="17">
        <v>1</v>
      </c>
      <c r="F21" s="12">
        <f t="shared" si="0"/>
        <v>938.79000000000008</v>
      </c>
      <c r="G21" s="13"/>
    </row>
    <row r="22" spans="1:7" s="5" customFormat="1" ht="25.9" customHeight="1">
      <c r="A22" s="23" t="s">
        <v>9</v>
      </c>
      <c r="B22" s="23">
        <v>155</v>
      </c>
      <c r="C22" s="23">
        <v>1100</v>
      </c>
      <c r="D22" s="17">
        <v>2100</v>
      </c>
      <c r="E22" s="17">
        <v>1</v>
      </c>
      <c r="F22" s="12">
        <f t="shared" si="0"/>
        <v>966.73500000000013</v>
      </c>
      <c r="G22" s="16"/>
    </row>
  </sheetData>
  <autoFilter ref="A3:G22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IV42"/>
  <sheetViews>
    <sheetView workbookViewId="0">
      <pane ySplit="3" topLeftCell="A4" activePane="bottomLeft" state="frozen"/>
      <selection pane="bottomLeft" activeCell="J6" sqref="J6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52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4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20</v>
      </c>
      <c r="C13" s="24">
        <v>450</v>
      </c>
      <c r="D13" s="13">
        <v>450</v>
      </c>
      <c r="E13" s="17">
        <v>34</v>
      </c>
      <c r="F13" s="15">
        <f t="shared" si="0"/>
        <v>371.79</v>
      </c>
      <c r="G13" s="13"/>
    </row>
    <row r="14" spans="1:24" s="5" customFormat="1" ht="25.9" customHeight="1">
      <c r="A14" s="24">
        <v>5083</v>
      </c>
      <c r="B14" s="24">
        <v>42</v>
      </c>
      <c r="C14" s="24">
        <v>780</v>
      </c>
      <c r="D14" s="13">
        <v>780</v>
      </c>
      <c r="E14" s="17">
        <v>5</v>
      </c>
      <c r="F14" s="15">
        <f t="shared" si="0"/>
        <v>344.96280000000002</v>
      </c>
      <c r="G14" s="13"/>
    </row>
    <row r="15" spans="1:24" s="5" customFormat="1" ht="25.9" customHeight="1">
      <c r="A15" s="28"/>
      <c r="B15" s="28"/>
      <c r="C15" s="28"/>
      <c r="D15" s="29"/>
      <c r="E15" s="31"/>
      <c r="F15" s="32"/>
      <c r="G15" s="29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33"/>
      <c r="B17" s="33"/>
      <c r="C17" s="33"/>
      <c r="D17" s="31"/>
      <c r="E17" s="31"/>
      <c r="F17" s="34"/>
      <c r="G17" s="35"/>
    </row>
    <row r="18" spans="1:7" s="5" customFormat="1" ht="25.9" customHeight="1">
      <c r="A18" s="33"/>
      <c r="B18" s="28"/>
      <c r="C18" s="28"/>
      <c r="D18" s="29"/>
      <c r="E18" s="28"/>
      <c r="F18" s="30"/>
      <c r="G18" s="29"/>
    </row>
    <row r="19" spans="1:7" s="5" customFormat="1" ht="25.9" customHeight="1">
      <c r="A19" s="28"/>
      <c r="B19" s="28"/>
      <c r="C19" s="28"/>
      <c r="D19" s="29"/>
      <c r="E19" s="31"/>
      <c r="F19" s="32"/>
      <c r="G19" s="29"/>
    </row>
    <row r="20" spans="1:7" s="5" customFormat="1" ht="25.9" customHeight="1">
      <c r="A20" s="33"/>
      <c r="B20" s="33"/>
      <c r="C20" s="33"/>
      <c r="D20" s="31"/>
      <c r="E20" s="31"/>
      <c r="F20" s="34"/>
      <c r="G20" s="35"/>
    </row>
    <row r="21" spans="1:7" s="5" customFormat="1" ht="25.9" customHeight="1">
      <c r="A21" s="28"/>
      <c r="B21" s="28"/>
      <c r="C21" s="28"/>
      <c r="D21" s="29"/>
      <c r="E21" s="31"/>
      <c r="F21" s="32"/>
      <c r="G21" s="29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33"/>
      <c r="B28" s="33"/>
      <c r="C28" s="33"/>
      <c r="D28" s="31"/>
      <c r="E28" s="31"/>
      <c r="F28" s="34"/>
      <c r="G28" s="35"/>
    </row>
    <row r="29" spans="1:7" s="5" customFormat="1" ht="25.9" customHeight="1">
      <c r="A29" s="28"/>
      <c r="B29" s="28"/>
      <c r="C29" s="28"/>
      <c r="D29" s="29"/>
      <c r="E29" s="31"/>
      <c r="F29" s="32"/>
      <c r="G29" s="29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33"/>
      <c r="B34" s="33"/>
      <c r="C34" s="33"/>
      <c r="D34" s="31"/>
      <c r="E34" s="31"/>
      <c r="F34" s="34"/>
      <c r="G34" s="35"/>
    </row>
    <row r="35" spans="1:7" s="5" customFormat="1" ht="25.9" customHeight="1">
      <c r="A35" s="28"/>
      <c r="B35" s="28"/>
      <c r="C35" s="28"/>
      <c r="D35" s="29"/>
      <c r="E35" s="28"/>
      <c r="F35" s="30"/>
      <c r="G35" s="29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 t="s">
        <v>19</v>
      </c>
      <c r="B42" s="28"/>
      <c r="C42" s="28"/>
      <c r="D42" s="29"/>
      <c r="E42" s="28"/>
      <c r="F42" s="30">
        <f>SUM(F4:F41)</f>
        <v>7733.6046000000006</v>
      </c>
      <c r="G42" s="29"/>
    </row>
  </sheetData>
  <autoFilter ref="A3:G34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IV38"/>
  <sheetViews>
    <sheetView workbookViewId="0">
      <pane ySplit="3" topLeftCell="A19" activePane="bottomLeft" state="frozen"/>
      <selection pane="bottomLeft" activeCell="J24" sqref="J24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12.75" style="4" customWidth="1"/>
    <col min="8" max="22" width="8.875" style="5" customWidth="1"/>
    <col min="23" max="256" width="8.875" style="1" customWidth="1"/>
  </cols>
  <sheetData>
    <row r="1" spans="1:24" ht="29.25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53</v>
      </c>
      <c r="B2" s="52"/>
      <c r="C2" s="52"/>
      <c r="D2" s="52"/>
      <c r="E2" s="52"/>
      <c r="F2" s="52"/>
      <c r="G2" s="52"/>
    </row>
    <row r="3" spans="1:24" s="5" customFormat="1" ht="31.5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1" customHeight="1">
      <c r="A4" s="24" t="s">
        <v>9</v>
      </c>
      <c r="B4" s="24">
        <v>14</v>
      </c>
      <c r="C4" s="24">
        <v>1220</v>
      </c>
      <c r="D4" s="24">
        <v>3000</v>
      </c>
      <c r="E4" s="42">
        <v>6</v>
      </c>
      <c r="F4" s="12">
        <f t="shared" ref="F4:F38" si="0">B4*C4*D4*2.7/1000000*E4</f>
        <v>830.08800000000008</v>
      </c>
      <c r="G4" s="9"/>
      <c r="W4" s="1"/>
      <c r="X4" s="1"/>
    </row>
    <row r="5" spans="1:24" s="5" customFormat="1" ht="21.6" customHeight="1">
      <c r="A5" s="10" t="s">
        <v>9</v>
      </c>
      <c r="B5" s="10">
        <v>20</v>
      </c>
      <c r="C5" s="10">
        <v>1220</v>
      </c>
      <c r="D5" s="10">
        <v>3000</v>
      </c>
      <c r="E5" s="11">
        <f>4+6+4-14</f>
        <v>0</v>
      </c>
      <c r="F5" s="12">
        <f t="shared" si="0"/>
        <v>0</v>
      </c>
      <c r="G5" s="9"/>
      <c r="W5" s="1"/>
      <c r="X5" s="1"/>
    </row>
    <row r="6" spans="1:24" s="5" customFormat="1" ht="21.6" customHeight="1">
      <c r="A6" s="10" t="s">
        <v>9</v>
      </c>
      <c r="B6" s="10">
        <v>30</v>
      </c>
      <c r="C6" s="10">
        <v>1220</v>
      </c>
      <c r="D6" s="14">
        <v>3020</v>
      </c>
      <c r="E6" s="11">
        <v>1</v>
      </c>
      <c r="F6" s="12">
        <f t="shared" si="0"/>
        <v>298.43639999999999</v>
      </c>
      <c r="G6" s="13"/>
    </row>
    <row r="7" spans="1:24" s="5" customFormat="1" ht="21.6" customHeight="1">
      <c r="A7" s="10" t="s">
        <v>9</v>
      </c>
      <c r="B7" s="10">
        <v>30</v>
      </c>
      <c r="C7" s="10">
        <v>1220</v>
      </c>
      <c r="D7" s="14">
        <v>2910</v>
      </c>
      <c r="E7" s="11">
        <v>1</v>
      </c>
      <c r="F7" s="12">
        <f t="shared" si="0"/>
        <v>287.56619999999998</v>
      </c>
      <c r="G7" s="13"/>
    </row>
    <row r="8" spans="1:24" s="5" customFormat="1" ht="21.6" customHeight="1">
      <c r="A8" s="10" t="s">
        <v>9</v>
      </c>
      <c r="B8" s="10">
        <v>30</v>
      </c>
      <c r="C8" s="10">
        <v>1200</v>
      </c>
      <c r="D8" s="10">
        <v>3000</v>
      </c>
      <c r="E8" s="11">
        <f>2</f>
        <v>2</v>
      </c>
      <c r="F8" s="12">
        <f t="shared" si="0"/>
        <v>583.20000000000005</v>
      </c>
      <c r="G8" s="13"/>
    </row>
    <row r="9" spans="1:24" s="5" customFormat="1" ht="21.6" customHeight="1">
      <c r="A9" s="10" t="s">
        <v>9</v>
      </c>
      <c r="B9" s="10">
        <v>30</v>
      </c>
      <c r="C9" s="10">
        <v>1220</v>
      </c>
      <c r="D9" s="10">
        <v>3000</v>
      </c>
      <c r="E9" s="11">
        <f>12-12</f>
        <v>0</v>
      </c>
      <c r="F9" s="12">
        <f t="shared" si="0"/>
        <v>0</v>
      </c>
      <c r="G9" s="13"/>
    </row>
    <row r="10" spans="1:24" s="5" customFormat="1" ht="21.6" customHeight="1">
      <c r="A10" s="10" t="s">
        <v>9</v>
      </c>
      <c r="B10" s="10">
        <v>35</v>
      </c>
      <c r="C10" s="10">
        <v>1220</v>
      </c>
      <c r="D10" s="10">
        <v>3000</v>
      </c>
      <c r="E10" s="11">
        <f>3-3</f>
        <v>0</v>
      </c>
      <c r="F10" s="12">
        <f t="shared" si="0"/>
        <v>0</v>
      </c>
      <c r="G10" s="13"/>
    </row>
    <row r="11" spans="1:24" s="5" customFormat="1" ht="21.6" customHeight="1">
      <c r="A11" s="10" t="s">
        <v>9</v>
      </c>
      <c r="B11" s="10">
        <v>40</v>
      </c>
      <c r="C11" s="10">
        <v>1220</v>
      </c>
      <c r="D11" s="10">
        <v>3000</v>
      </c>
      <c r="E11" s="11">
        <f>1-1</f>
        <v>0</v>
      </c>
      <c r="F11" s="12">
        <f t="shared" si="0"/>
        <v>0</v>
      </c>
      <c r="G11" s="13"/>
    </row>
    <row r="12" spans="1:24" s="5" customFormat="1" ht="21.6" customHeight="1">
      <c r="A12" s="10" t="s">
        <v>9</v>
      </c>
      <c r="B12" s="10">
        <v>40</v>
      </c>
      <c r="C12" s="10">
        <v>1215</v>
      </c>
      <c r="D12" s="10">
        <v>3000</v>
      </c>
      <c r="E12" s="11">
        <f>1-1</f>
        <v>0</v>
      </c>
      <c r="F12" s="12">
        <f t="shared" si="0"/>
        <v>0</v>
      </c>
      <c r="G12" s="13"/>
    </row>
    <row r="13" spans="1:24" s="5" customFormat="1" ht="21.6" customHeight="1">
      <c r="A13" s="10" t="s">
        <v>9</v>
      </c>
      <c r="B13" s="10">
        <v>45</v>
      </c>
      <c r="C13" s="10">
        <v>1220</v>
      </c>
      <c r="D13" s="10">
        <v>3000</v>
      </c>
      <c r="E13" s="11">
        <f>3-3</f>
        <v>0</v>
      </c>
      <c r="F13" s="12">
        <f t="shared" si="0"/>
        <v>0</v>
      </c>
      <c r="G13" s="13"/>
    </row>
    <row r="14" spans="1:24" s="5" customFormat="1" ht="21.6" customHeight="1">
      <c r="A14" s="10" t="s">
        <v>9</v>
      </c>
      <c r="B14" s="10">
        <v>50</v>
      </c>
      <c r="C14" s="10">
        <v>1220</v>
      </c>
      <c r="D14" s="10">
        <v>3000</v>
      </c>
      <c r="E14" s="11">
        <f>5-3</f>
        <v>2</v>
      </c>
      <c r="F14" s="12">
        <f t="shared" si="0"/>
        <v>988.20000000000016</v>
      </c>
      <c r="G14" s="13"/>
    </row>
    <row r="15" spans="1:24" s="5" customFormat="1" ht="21.6" customHeight="1">
      <c r="A15" s="10" t="s">
        <v>9</v>
      </c>
      <c r="B15" s="10">
        <v>55</v>
      </c>
      <c r="C15" s="10">
        <v>1220</v>
      </c>
      <c r="D15" s="10">
        <v>3000</v>
      </c>
      <c r="E15" s="11">
        <f>7-4</f>
        <v>3</v>
      </c>
      <c r="F15" s="12">
        <f t="shared" si="0"/>
        <v>1630.53</v>
      </c>
      <c r="G15" s="13"/>
    </row>
    <row r="16" spans="1:24" s="5" customFormat="1" ht="21.6" customHeight="1">
      <c r="A16" s="10" t="s">
        <v>9</v>
      </c>
      <c r="B16" s="10">
        <v>55</v>
      </c>
      <c r="C16" s="10">
        <v>1220</v>
      </c>
      <c r="D16" s="14">
        <v>2500</v>
      </c>
      <c r="E16" s="11">
        <v>1</v>
      </c>
      <c r="F16" s="12">
        <f t="shared" si="0"/>
        <v>452.92500000000001</v>
      </c>
      <c r="G16" s="13"/>
    </row>
    <row r="17" spans="1:24" s="5" customFormat="1" ht="21.6" customHeight="1">
      <c r="A17" s="10" t="s">
        <v>9</v>
      </c>
      <c r="B17" s="10">
        <v>55</v>
      </c>
      <c r="C17" s="10">
        <v>1220</v>
      </c>
      <c r="D17" s="14">
        <v>2940</v>
      </c>
      <c r="E17" s="11">
        <v>1</v>
      </c>
      <c r="F17" s="12">
        <f t="shared" si="0"/>
        <v>532.63980000000004</v>
      </c>
      <c r="G17" s="13"/>
    </row>
    <row r="18" spans="1:24" s="5" customFormat="1" ht="21.6" customHeight="1">
      <c r="A18" s="10" t="s">
        <v>9</v>
      </c>
      <c r="B18" s="10">
        <v>70</v>
      </c>
      <c r="C18" s="10">
        <v>1220</v>
      </c>
      <c r="D18" s="38">
        <v>3000</v>
      </c>
      <c r="E18" s="11">
        <f>4-2</f>
        <v>2</v>
      </c>
      <c r="F18" s="12">
        <f t="shared" si="0"/>
        <v>1383.48</v>
      </c>
      <c r="G18" s="13"/>
    </row>
    <row r="19" spans="1:24" s="5" customFormat="1" ht="21.6" customHeight="1">
      <c r="A19" s="10" t="s">
        <v>9</v>
      </c>
      <c r="B19" s="10">
        <v>75</v>
      </c>
      <c r="C19" s="10">
        <v>1220</v>
      </c>
      <c r="D19" s="38">
        <v>3000</v>
      </c>
      <c r="E19" s="11">
        <f>2-1</f>
        <v>1</v>
      </c>
      <c r="F19" s="12">
        <f t="shared" si="0"/>
        <v>741.15</v>
      </c>
      <c r="G19" s="13"/>
    </row>
    <row r="20" spans="1:24" s="5" customFormat="1" ht="21.6" customHeight="1">
      <c r="A20" s="10" t="s">
        <v>9</v>
      </c>
      <c r="B20" s="10">
        <v>75</v>
      </c>
      <c r="C20" s="10">
        <v>1220</v>
      </c>
      <c r="D20" s="14">
        <v>2870</v>
      </c>
      <c r="E20" s="11">
        <f>1</f>
        <v>1</v>
      </c>
      <c r="F20" s="15">
        <f t="shared" si="0"/>
        <v>709.0335</v>
      </c>
      <c r="G20" s="16"/>
    </row>
    <row r="21" spans="1:24" s="5" customFormat="1" ht="21.6" customHeight="1">
      <c r="A21" s="10" t="s">
        <v>9</v>
      </c>
      <c r="B21" s="10">
        <v>80</v>
      </c>
      <c r="C21" s="10">
        <v>1220</v>
      </c>
      <c r="D21" s="38">
        <v>3000</v>
      </c>
      <c r="E21" s="11">
        <f>1-1</f>
        <v>0</v>
      </c>
      <c r="F21" s="15">
        <f t="shared" si="0"/>
        <v>0</v>
      </c>
      <c r="G21" s="16"/>
    </row>
    <row r="22" spans="1:24" s="5" customFormat="1" ht="21.6" customHeight="1">
      <c r="A22" s="10" t="s">
        <v>9</v>
      </c>
      <c r="B22" s="10">
        <v>85</v>
      </c>
      <c r="C22" s="10">
        <v>1220</v>
      </c>
      <c r="D22" s="10">
        <v>3000</v>
      </c>
      <c r="E22" s="11">
        <v>4</v>
      </c>
      <c r="F22" s="15">
        <f t="shared" si="0"/>
        <v>3359.88</v>
      </c>
      <c r="G22" s="17"/>
    </row>
    <row r="23" spans="1:24" s="5" customFormat="1" ht="21.6" customHeight="1">
      <c r="A23" s="10" t="s">
        <v>9</v>
      </c>
      <c r="B23" s="10">
        <v>85</v>
      </c>
      <c r="C23" s="10">
        <v>1220</v>
      </c>
      <c r="D23" s="14">
        <v>2950</v>
      </c>
      <c r="E23" s="11">
        <v>1</v>
      </c>
      <c r="F23" s="15">
        <f t="shared" si="0"/>
        <v>825.97050000000002</v>
      </c>
      <c r="G23" s="17"/>
    </row>
    <row r="24" spans="1:24" s="5" customFormat="1" ht="21.6" customHeight="1">
      <c r="A24" s="10" t="s">
        <v>9</v>
      </c>
      <c r="B24" s="10">
        <v>90</v>
      </c>
      <c r="C24" s="10">
        <v>1220</v>
      </c>
      <c r="D24" s="38">
        <v>3000</v>
      </c>
      <c r="E24" s="11">
        <v>2</v>
      </c>
      <c r="F24" s="15">
        <f t="shared" si="0"/>
        <v>1778.76</v>
      </c>
      <c r="G24" s="17"/>
    </row>
    <row r="25" spans="1:24" s="5" customFormat="1" ht="21.6" customHeight="1">
      <c r="A25" s="10" t="s">
        <v>9</v>
      </c>
      <c r="B25" s="10">
        <v>95</v>
      </c>
      <c r="C25" s="10">
        <v>1220</v>
      </c>
      <c r="D25" s="10">
        <v>3000</v>
      </c>
      <c r="E25" s="11">
        <f>3-3</f>
        <v>0</v>
      </c>
      <c r="F25" s="15">
        <f t="shared" si="0"/>
        <v>0</v>
      </c>
      <c r="G25" s="17"/>
    </row>
    <row r="26" spans="1:24" s="5" customFormat="1" ht="21.6" customHeight="1">
      <c r="A26" s="10" t="s">
        <v>9</v>
      </c>
      <c r="B26" s="10">
        <v>110</v>
      </c>
      <c r="C26" s="10">
        <v>1220</v>
      </c>
      <c r="D26" s="10">
        <v>3000</v>
      </c>
      <c r="E26" s="11">
        <v>1</v>
      </c>
      <c r="F26" s="15">
        <f t="shared" si="0"/>
        <v>1087.02</v>
      </c>
      <c r="G26" s="17"/>
    </row>
    <row r="27" spans="1:24" s="5" customFormat="1" ht="21.6" customHeight="1">
      <c r="A27" s="10" t="s">
        <v>9</v>
      </c>
      <c r="B27" s="10">
        <v>120</v>
      </c>
      <c r="C27" s="10">
        <v>1220</v>
      </c>
      <c r="D27" s="10">
        <v>3000</v>
      </c>
      <c r="E27" s="11">
        <v>3</v>
      </c>
      <c r="F27" s="15">
        <f t="shared" si="0"/>
        <v>3557.5199999999995</v>
      </c>
      <c r="G27" s="17"/>
    </row>
    <row r="28" spans="1:24" s="5" customFormat="1" ht="21.6" customHeight="1">
      <c r="A28" s="18" t="s">
        <v>13</v>
      </c>
      <c r="B28" s="18">
        <v>10</v>
      </c>
      <c r="C28" s="18">
        <v>1220</v>
      </c>
      <c r="D28" s="22">
        <v>2600</v>
      </c>
      <c r="E28" s="19">
        <v>2</v>
      </c>
      <c r="F28" s="20">
        <f t="shared" si="0"/>
        <v>171.28800000000001</v>
      </c>
      <c r="G28" s="21" t="s">
        <v>12</v>
      </c>
      <c r="W28" s="1"/>
      <c r="X28" s="1"/>
    </row>
    <row r="29" spans="1:24" s="5" customFormat="1" ht="21.6" customHeight="1">
      <c r="A29" s="39" t="s">
        <v>17</v>
      </c>
      <c r="B29" s="39">
        <v>10</v>
      </c>
      <c r="C29" s="39">
        <v>1210</v>
      </c>
      <c r="D29" s="40">
        <v>2000</v>
      </c>
      <c r="E29" s="40">
        <v>2</v>
      </c>
      <c r="F29" s="41">
        <f t="shared" si="0"/>
        <v>130.68</v>
      </c>
      <c r="G29" s="40" t="s">
        <v>18</v>
      </c>
    </row>
    <row r="30" spans="1:24" s="5" customFormat="1" ht="21.6" customHeight="1">
      <c r="A30" s="39" t="s">
        <v>17</v>
      </c>
      <c r="B30" s="39">
        <v>10</v>
      </c>
      <c r="C30" s="39">
        <v>1210</v>
      </c>
      <c r="D30" s="40">
        <v>1800</v>
      </c>
      <c r="E30" s="40">
        <v>2</v>
      </c>
      <c r="F30" s="41">
        <f t="shared" si="0"/>
        <v>117.61200000000001</v>
      </c>
      <c r="G30" s="40" t="s">
        <v>18</v>
      </c>
    </row>
    <row r="31" spans="1:24" s="5" customFormat="1" ht="21.6" customHeight="1">
      <c r="A31" s="39" t="s">
        <v>17</v>
      </c>
      <c r="B31" s="39">
        <v>20</v>
      </c>
      <c r="C31" s="39">
        <v>1210</v>
      </c>
      <c r="D31" s="40">
        <v>2550</v>
      </c>
      <c r="E31" s="40">
        <v>2</v>
      </c>
      <c r="F31" s="41">
        <f t="shared" si="0"/>
        <v>333.23399999999998</v>
      </c>
      <c r="G31" s="40" t="s">
        <v>18</v>
      </c>
    </row>
    <row r="32" spans="1:24" s="5" customFormat="1" ht="21.6" customHeight="1">
      <c r="A32" s="39" t="s">
        <v>17</v>
      </c>
      <c r="B32" s="39">
        <v>20</v>
      </c>
      <c r="C32" s="39">
        <v>1210</v>
      </c>
      <c r="D32" s="40">
        <v>2650</v>
      </c>
      <c r="E32" s="40">
        <v>2</v>
      </c>
      <c r="F32" s="41">
        <f t="shared" si="0"/>
        <v>346.30200000000002</v>
      </c>
      <c r="G32" s="40" t="s">
        <v>18</v>
      </c>
    </row>
    <row r="33" spans="1:7" s="5" customFormat="1" ht="21.6" customHeight="1">
      <c r="A33" s="39" t="s">
        <v>17</v>
      </c>
      <c r="B33" s="39">
        <v>20</v>
      </c>
      <c r="C33" s="39">
        <v>1200</v>
      </c>
      <c r="D33" s="40">
        <v>2500</v>
      </c>
      <c r="E33" s="40">
        <v>8</v>
      </c>
      <c r="F33" s="41">
        <f t="shared" si="0"/>
        <v>1296</v>
      </c>
      <c r="G33" s="40" t="s">
        <v>18</v>
      </c>
    </row>
    <row r="34" spans="1:7" s="5" customFormat="1" ht="21.6" customHeight="1">
      <c r="A34" s="39" t="s">
        <v>17</v>
      </c>
      <c r="B34" s="39">
        <v>25</v>
      </c>
      <c r="C34" s="39">
        <v>1200</v>
      </c>
      <c r="D34" s="40">
        <v>2500</v>
      </c>
      <c r="E34" s="40">
        <v>6</v>
      </c>
      <c r="F34" s="41">
        <f t="shared" si="0"/>
        <v>1215</v>
      </c>
      <c r="G34" s="40" t="s">
        <v>18</v>
      </c>
    </row>
    <row r="35" spans="1:7" s="5" customFormat="1" ht="21.6" customHeight="1">
      <c r="A35" s="39" t="s">
        <v>17</v>
      </c>
      <c r="B35" s="39">
        <v>30</v>
      </c>
      <c r="C35" s="39">
        <v>1200</v>
      </c>
      <c r="D35" s="40">
        <v>2500</v>
      </c>
      <c r="E35" s="40">
        <v>4</v>
      </c>
      <c r="F35" s="41">
        <f t="shared" si="0"/>
        <v>972.00000000000011</v>
      </c>
      <c r="G35" s="40" t="s">
        <v>18</v>
      </c>
    </row>
    <row r="36" spans="1:7" s="5" customFormat="1" ht="21.6" customHeight="1">
      <c r="A36" s="39" t="s">
        <v>17</v>
      </c>
      <c r="B36" s="39">
        <v>30</v>
      </c>
      <c r="C36" s="39">
        <v>1210</v>
      </c>
      <c r="D36" s="40">
        <v>2970</v>
      </c>
      <c r="E36" s="40">
        <v>2</v>
      </c>
      <c r="F36" s="41">
        <f t="shared" si="0"/>
        <v>582.17939999999999</v>
      </c>
      <c r="G36" s="40" t="s">
        <v>18</v>
      </c>
    </row>
    <row r="37" spans="1:7" s="5" customFormat="1" ht="21.6" customHeight="1">
      <c r="A37" s="39" t="s">
        <v>17</v>
      </c>
      <c r="B37" s="39">
        <v>30</v>
      </c>
      <c r="C37" s="39">
        <v>1190</v>
      </c>
      <c r="D37" s="40">
        <v>2970</v>
      </c>
      <c r="E37" s="40">
        <v>2</v>
      </c>
      <c r="F37" s="41">
        <f t="shared" si="0"/>
        <v>572.5566</v>
      </c>
      <c r="G37" s="40" t="s">
        <v>18</v>
      </c>
    </row>
    <row r="38" spans="1:7" s="5" customFormat="1" ht="21.6" customHeight="1">
      <c r="A38" s="39" t="s">
        <v>17</v>
      </c>
      <c r="B38" s="39">
        <v>35</v>
      </c>
      <c r="C38" s="39">
        <v>1200</v>
      </c>
      <c r="D38" s="40">
        <v>2500</v>
      </c>
      <c r="E38" s="40">
        <v>4</v>
      </c>
      <c r="F38" s="41">
        <f t="shared" si="0"/>
        <v>1134</v>
      </c>
      <c r="G38" s="40" t="s">
        <v>18</v>
      </c>
    </row>
  </sheetData>
  <autoFilter ref="A3:G38">
    <filterColumn colId="0"/>
  </autoFilter>
  <mergeCells count="2">
    <mergeCell ref="A1:G1"/>
    <mergeCell ref="A2:G2"/>
  </mergeCells>
  <phoneticPr fontId="19" type="noConversion"/>
  <printOptions horizontalCentered="1"/>
  <pageMargins left="0.31458333333333299" right="0.31458333333333299" top="0.35416666666666702" bottom="0.35416666666666702" header="0.31458333333333299" footer="0.31458333333333299"/>
</worksheet>
</file>

<file path=xl/worksheets/sheet77.xml><?xml version="1.0" encoding="utf-8"?>
<worksheet xmlns="http://schemas.openxmlformats.org/spreadsheetml/2006/main" xmlns:r="http://schemas.openxmlformats.org/officeDocument/2006/relationships">
  <dimension ref="A1:IV23"/>
  <sheetViews>
    <sheetView workbookViewId="0">
      <pane ySplit="3" topLeftCell="A9" activePane="bottomLeft" state="frozen"/>
      <selection pane="bottomLeft" activeCell="J24" sqref="J24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31.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53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23" si="0">B4*C4*D4*2.7/1000000*E4</f>
        <v>98.82</v>
      </c>
      <c r="G4" s="13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2500</v>
      </c>
      <c r="E5" s="17">
        <v>2</v>
      </c>
      <c r="F5" s="12">
        <f t="shared" si="0"/>
        <v>164.7</v>
      </c>
      <c r="G5" s="13"/>
    </row>
    <row r="6" spans="1:24" s="5" customFormat="1" ht="25.9" customHeight="1">
      <c r="A6" s="24" t="s">
        <v>9</v>
      </c>
      <c r="B6" s="24">
        <v>10</v>
      </c>
      <c r="C6" s="24">
        <v>1220</v>
      </c>
      <c r="D6" s="13">
        <v>2980</v>
      </c>
      <c r="E6" s="17">
        <v>1</v>
      </c>
      <c r="F6" s="12">
        <f t="shared" si="0"/>
        <v>98.161199999999994</v>
      </c>
      <c r="G6" s="13"/>
    </row>
    <row r="7" spans="1:24" s="5" customFormat="1" ht="25.9" customHeight="1">
      <c r="A7" s="23" t="s">
        <v>9</v>
      </c>
      <c r="B7" s="23">
        <v>10</v>
      </c>
      <c r="C7" s="23">
        <v>1010</v>
      </c>
      <c r="D7" s="17">
        <v>3000</v>
      </c>
      <c r="E7" s="17">
        <v>6</v>
      </c>
      <c r="F7" s="15">
        <f t="shared" si="0"/>
        <v>490.86</v>
      </c>
      <c r="G7" s="16"/>
    </row>
    <row r="8" spans="1:24" s="5" customFormat="1" ht="24.95" customHeight="1">
      <c r="A8" s="10" t="s">
        <v>9</v>
      </c>
      <c r="B8" s="10">
        <v>30</v>
      </c>
      <c r="C8" s="10">
        <v>1220</v>
      </c>
      <c r="D8" s="10">
        <v>3000</v>
      </c>
      <c r="E8" s="11">
        <f>8-6</f>
        <v>2</v>
      </c>
      <c r="F8" s="12">
        <f t="shared" si="0"/>
        <v>592.91999999999996</v>
      </c>
      <c r="G8" s="13"/>
    </row>
    <row r="9" spans="1:24" s="5" customFormat="1" ht="25.9" customHeight="1">
      <c r="A9" s="23" t="s">
        <v>9</v>
      </c>
      <c r="B9" s="23">
        <v>30</v>
      </c>
      <c r="C9" s="23">
        <v>1220</v>
      </c>
      <c r="D9" s="36">
        <v>2000</v>
      </c>
      <c r="E9" s="17">
        <v>1</v>
      </c>
      <c r="F9" s="15">
        <f t="shared" si="0"/>
        <v>197.64</v>
      </c>
      <c r="G9" s="16"/>
    </row>
    <row r="10" spans="1:24" s="5" customFormat="1" ht="25.9" customHeight="1">
      <c r="A10" s="24" t="s">
        <v>9</v>
      </c>
      <c r="B10" s="24">
        <v>35</v>
      </c>
      <c r="C10" s="24">
        <v>1220</v>
      </c>
      <c r="D10" s="13">
        <v>3000</v>
      </c>
      <c r="E10" s="17">
        <v>7</v>
      </c>
      <c r="F10" s="12">
        <f t="shared" si="0"/>
        <v>2421.09</v>
      </c>
      <c r="G10" s="13"/>
    </row>
    <row r="11" spans="1:24" s="5" customFormat="1" ht="25.9" customHeight="1">
      <c r="A11" s="24" t="s">
        <v>9</v>
      </c>
      <c r="B11" s="24">
        <v>35</v>
      </c>
      <c r="C11" s="24">
        <v>1220</v>
      </c>
      <c r="D11" s="37">
        <v>2500</v>
      </c>
      <c r="E11" s="17">
        <v>1</v>
      </c>
      <c r="F11" s="12">
        <f t="shared" si="0"/>
        <v>288.22500000000002</v>
      </c>
      <c r="G11" s="13"/>
    </row>
    <row r="12" spans="1:24" s="5" customFormat="1" ht="25.9" customHeight="1">
      <c r="A12" s="24" t="s">
        <v>9</v>
      </c>
      <c r="B12" s="24">
        <v>35</v>
      </c>
      <c r="C12" s="24">
        <v>1220</v>
      </c>
      <c r="D12" s="37">
        <v>2950</v>
      </c>
      <c r="E12" s="17">
        <v>1</v>
      </c>
      <c r="F12" s="12">
        <f t="shared" si="0"/>
        <v>340.10550000000001</v>
      </c>
      <c r="G12" s="13"/>
    </row>
    <row r="13" spans="1:24" s="5" customFormat="1" ht="25.9" customHeight="1">
      <c r="A13" s="23" t="s">
        <v>9</v>
      </c>
      <c r="B13" s="37">
        <v>42</v>
      </c>
      <c r="C13" s="24">
        <v>1200</v>
      </c>
      <c r="D13" s="37">
        <v>2500</v>
      </c>
      <c r="E13" s="24">
        <v>3</v>
      </c>
      <c r="F13" s="25">
        <f t="shared" si="0"/>
        <v>1020.5999999999999</v>
      </c>
      <c r="G13" s="13"/>
    </row>
    <row r="14" spans="1:24" s="5" customFormat="1" ht="25.9" customHeight="1">
      <c r="A14" s="23" t="s">
        <v>9</v>
      </c>
      <c r="B14" s="13">
        <v>45</v>
      </c>
      <c r="C14" s="13">
        <v>1220</v>
      </c>
      <c r="D14" s="13">
        <v>3000</v>
      </c>
      <c r="E14" s="13">
        <v>3</v>
      </c>
      <c r="F14" s="25">
        <f t="shared" si="0"/>
        <v>1334.07</v>
      </c>
      <c r="G14" s="13"/>
    </row>
    <row r="15" spans="1:24" s="5" customFormat="1" ht="25.9" customHeight="1">
      <c r="A15" s="23" t="s">
        <v>9</v>
      </c>
      <c r="B15" s="23">
        <v>54</v>
      </c>
      <c r="C15" s="23">
        <v>1220</v>
      </c>
      <c r="D15" s="17">
        <v>3000</v>
      </c>
      <c r="E15" s="17">
        <v>1</v>
      </c>
      <c r="F15" s="15">
        <f t="shared" si="0"/>
        <v>533.62800000000004</v>
      </c>
      <c r="G15" s="16"/>
    </row>
    <row r="16" spans="1:24" s="5" customFormat="1" ht="25.9" customHeight="1">
      <c r="A16" s="24" t="s">
        <v>9</v>
      </c>
      <c r="B16" s="24">
        <v>60</v>
      </c>
      <c r="C16" s="24">
        <v>1220</v>
      </c>
      <c r="D16" s="13">
        <v>3000</v>
      </c>
      <c r="E16" s="17">
        <v>2</v>
      </c>
      <c r="F16" s="12">
        <f t="shared" si="0"/>
        <v>1185.8399999999999</v>
      </c>
      <c r="G16" s="13" t="s">
        <v>30</v>
      </c>
    </row>
    <row r="17" spans="1:7" s="5" customFormat="1" ht="25.9" customHeight="1">
      <c r="A17" s="24" t="s">
        <v>9</v>
      </c>
      <c r="B17" s="24">
        <v>65</v>
      </c>
      <c r="C17" s="24">
        <v>1220</v>
      </c>
      <c r="D17" s="13">
        <v>3000</v>
      </c>
      <c r="E17" s="17">
        <v>1</v>
      </c>
      <c r="F17" s="12">
        <f t="shared" si="0"/>
        <v>642.33000000000004</v>
      </c>
      <c r="G17" s="13"/>
    </row>
    <row r="18" spans="1:7" s="5" customFormat="1" ht="25.9" customHeight="1">
      <c r="A18" s="24" t="s">
        <v>9</v>
      </c>
      <c r="B18" s="24">
        <v>70</v>
      </c>
      <c r="C18" s="24">
        <v>1220</v>
      </c>
      <c r="D18" s="13">
        <v>3000</v>
      </c>
      <c r="E18" s="17">
        <v>2</v>
      </c>
      <c r="F18" s="12">
        <f t="shared" si="0"/>
        <v>1383.48</v>
      </c>
      <c r="G18" s="13"/>
    </row>
    <row r="19" spans="1:7" s="5" customFormat="1" ht="25.9" customHeight="1">
      <c r="A19" s="24" t="s">
        <v>9</v>
      </c>
      <c r="B19" s="24">
        <v>75</v>
      </c>
      <c r="C19" s="24">
        <v>1220</v>
      </c>
      <c r="D19" s="13">
        <v>3000</v>
      </c>
      <c r="E19" s="17">
        <v>1</v>
      </c>
      <c r="F19" s="12">
        <f t="shared" si="0"/>
        <v>741.15</v>
      </c>
      <c r="G19" s="13"/>
    </row>
    <row r="20" spans="1:7" s="5" customFormat="1" ht="25.9" customHeight="1">
      <c r="A20" s="24" t="s">
        <v>9</v>
      </c>
      <c r="B20" s="24">
        <v>85</v>
      </c>
      <c r="C20" s="24">
        <v>1220</v>
      </c>
      <c r="D20" s="13">
        <v>3000</v>
      </c>
      <c r="E20" s="17">
        <v>1</v>
      </c>
      <c r="F20" s="12">
        <f t="shared" si="0"/>
        <v>839.97</v>
      </c>
      <c r="G20" s="13"/>
    </row>
    <row r="21" spans="1:7" s="5" customFormat="1" ht="25.9" customHeight="1">
      <c r="A21" s="24" t="s">
        <v>9</v>
      </c>
      <c r="B21" s="24">
        <v>90</v>
      </c>
      <c r="C21" s="24">
        <v>1220</v>
      </c>
      <c r="D21" s="13">
        <v>3000</v>
      </c>
      <c r="E21" s="17">
        <v>1</v>
      </c>
      <c r="F21" s="12">
        <f t="shared" si="0"/>
        <v>889.38</v>
      </c>
      <c r="G21" s="13"/>
    </row>
    <row r="22" spans="1:7" s="5" customFormat="1" ht="25.9" customHeight="1">
      <c r="A22" s="24" t="s">
        <v>9</v>
      </c>
      <c r="B22" s="24">
        <v>95</v>
      </c>
      <c r="C22" s="24">
        <v>1220</v>
      </c>
      <c r="D22" s="13">
        <v>3000</v>
      </c>
      <c r="E22" s="17">
        <v>1</v>
      </c>
      <c r="F22" s="12">
        <f t="shared" si="0"/>
        <v>938.79000000000008</v>
      </c>
      <c r="G22" s="13"/>
    </row>
    <row r="23" spans="1:7" s="5" customFormat="1" ht="25.9" customHeight="1">
      <c r="A23" s="23" t="s">
        <v>9</v>
      </c>
      <c r="B23" s="23">
        <v>155</v>
      </c>
      <c r="C23" s="23">
        <v>1100</v>
      </c>
      <c r="D23" s="17">
        <v>2100</v>
      </c>
      <c r="E23" s="17">
        <v>1</v>
      </c>
      <c r="F23" s="12">
        <f t="shared" si="0"/>
        <v>966.73500000000013</v>
      </c>
      <c r="G23" s="16"/>
    </row>
  </sheetData>
  <autoFilter ref="A3:G23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IV42"/>
  <sheetViews>
    <sheetView workbookViewId="0">
      <pane ySplit="3" topLeftCell="A4" activePane="bottomLeft" state="frozen"/>
      <selection pane="bottomLeft" activeCell="J24" sqref="J24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53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4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20</v>
      </c>
      <c r="C13" s="24">
        <v>450</v>
      </c>
      <c r="D13" s="13">
        <v>450</v>
      </c>
      <c r="E13" s="17">
        <v>34</v>
      </c>
      <c r="F13" s="15">
        <f t="shared" si="0"/>
        <v>371.79</v>
      </c>
      <c r="G13" s="13"/>
    </row>
    <row r="14" spans="1:24" s="5" customFormat="1" ht="25.9" customHeight="1">
      <c r="A14" s="24">
        <v>5083</v>
      </c>
      <c r="B14" s="24">
        <v>42</v>
      </c>
      <c r="C14" s="24">
        <v>780</v>
      </c>
      <c r="D14" s="13">
        <v>780</v>
      </c>
      <c r="E14" s="17">
        <v>5</v>
      </c>
      <c r="F14" s="15">
        <f t="shared" si="0"/>
        <v>344.96280000000002</v>
      </c>
      <c r="G14" s="13"/>
    </row>
    <row r="15" spans="1:24" s="5" customFormat="1" ht="25.9" customHeight="1">
      <c r="A15" s="28"/>
      <c r="B15" s="28"/>
      <c r="C15" s="28"/>
      <c r="D15" s="29"/>
      <c r="E15" s="31"/>
      <c r="F15" s="32"/>
      <c r="G15" s="29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33"/>
      <c r="B17" s="33"/>
      <c r="C17" s="33"/>
      <c r="D17" s="31"/>
      <c r="E17" s="31"/>
      <c r="F17" s="34"/>
      <c r="G17" s="35"/>
    </row>
    <row r="18" spans="1:7" s="5" customFormat="1" ht="25.9" customHeight="1">
      <c r="A18" s="33"/>
      <c r="B18" s="28"/>
      <c r="C18" s="28"/>
      <c r="D18" s="29"/>
      <c r="E18" s="28"/>
      <c r="F18" s="30"/>
      <c r="G18" s="29"/>
    </row>
    <row r="19" spans="1:7" s="5" customFormat="1" ht="25.9" customHeight="1">
      <c r="A19" s="28"/>
      <c r="B19" s="28"/>
      <c r="C19" s="28"/>
      <c r="D19" s="29"/>
      <c r="E19" s="31"/>
      <c r="F19" s="32"/>
      <c r="G19" s="29"/>
    </row>
    <row r="20" spans="1:7" s="5" customFormat="1" ht="25.9" customHeight="1">
      <c r="A20" s="33"/>
      <c r="B20" s="33"/>
      <c r="C20" s="33"/>
      <c r="D20" s="31"/>
      <c r="E20" s="31"/>
      <c r="F20" s="34"/>
      <c r="G20" s="35"/>
    </row>
    <row r="21" spans="1:7" s="5" customFormat="1" ht="25.9" customHeight="1">
      <c r="A21" s="28"/>
      <c r="B21" s="28"/>
      <c r="C21" s="28"/>
      <c r="D21" s="29"/>
      <c r="E21" s="31"/>
      <c r="F21" s="32"/>
      <c r="G21" s="29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33"/>
      <c r="B28" s="33"/>
      <c r="C28" s="33"/>
      <c r="D28" s="31"/>
      <c r="E28" s="31"/>
      <c r="F28" s="34"/>
      <c r="G28" s="35"/>
    </row>
    <row r="29" spans="1:7" s="5" customFormat="1" ht="25.9" customHeight="1">
      <c r="A29" s="28"/>
      <c r="B29" s="28"/>
      <c r="C29" s="28"/>
      <c r="D29" s="29"/>
      <c r="E29" s="31"/>
      <c r="F29" s="32"/>
      <c r="G29" s="29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33"/>
      <c r="B34" s="33"/>
      <c r="C34" s="33"/>
      <c r="D34" s="31"/>
      <c r="E34" s="31"/>
      <c r="F34" s="34"/>
      <c r="G34" s="35"/>
    </row>
    <row r="35" spans="1:7" s="5" customFormat="1" ht="25.9" customHeight="1">
      <c r="A35" s="28"/>
      <c r="B35" s="28"/>
      <c r="C35" s="28"/>
      <c r="D35" s="29"/>
      <c r="E35" s="28"/>
      <c r="F35" s="30"/>
      <c r="G35" s="29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 t="s">
        <v>19</v>
      </c>
      <c r="B42" s="28"/>
      <c r="C42" s="28"/>
      <c r="D42" s="29"/>
      <c r="E42" s="28"/>
      <c r="F42" s="30">
        <f>SUM(F4:F41)</f>
        <v>7733.6046000000006</v>
      </c>
      <c r="G42" s="29"/>
    </row>
  </sheetData>
  <autoFilter ref="A3:G34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IV29"/>
  <sheetViews>
    <sheetView workbookViewId="0">
      <pane ySplit="3" topLeftCell="A4" activePane="bottomLeft" state="frozen"/>
      <selection pane="bottomLeft" activeCell="I20" sqref="I20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12.75" style="4" customWidth="1"/>
    <col min="8" max="22" width="8.875" style="5" customWidth="1"/>
    <col min="23" max="256" width="8.875" style="1" customWidth="1"/>
  </cols>
  <sheetData>
    <row r="1" spans="1:24" ht="29.25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54</v>
      </c>
      <c r="B2" s="52"/>
      <c r="C2" s="52"/>
      <c r="D2" s="52"/>
      <c r="E2" s="52"/>
      <c r="F2" s="52"/>
      <c r="G2" s="52"/>
    </row>
    <row r="3" spans="1:24" s="5" customFormat="1" ht="31.5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1" customHeight="1">
      <c r="A4" s="24" t="s">
        <v>9</v>
      </c>
      <c r="B4" s="24">
        <v>14</v>
      </c>
      <c r="C4" s="24">
        <v>1220</v>
      </c>
      <c r="D4" s="24">
        <v>3000</v>
      </c>
      <c r="E4" s="42">
        <v>6</v>
      </c>
      <c r="F4" s="12">
        <f t="shared" ref="F4:F29" si="0">B4*C4*D4*2.7/1000000*E4</f>
        <v>830.08800000000008</v>
      </c>
      <c r="G4" s="9"/>
      <c r="W4" s="1"/>
      <c r="X4" s="1"/>
    </row>
    <row r="5" spans="1:24" s="5" customFormat="1" ht="21.6" customHeight="1">
      <c r="A5" s="10" t="s">
        <v>9</v>
      </c>
      <c r="B5" s="10">
        <v>30</v>
      </c>
      <c r="C5" s="10">
        <v>1220</v>
      </c>
      <c r="D5" s="14">
        <v>3020</v>
      </c>
      <c r="E5" s="11">
        <v>1</v>
      </c>
      <c r="F5" s="12">
        <f t="shared" si="0"/>
        <v>298.43639999999999</v>
      </c>
      <c r="G5" s="13"/>
    </row>
    <row r="6" spans="1:24" s="5" customFormat="1" ht="21.6" customHeight="1">
      <c r="A6" s="10" t="s">
        <v>9</v>
      </c>
      <c r="B6" s="10">
        <v>30</v>
      </c>
      <c r="C6" s="10">
        <v>1220</v>
      </c>
      <c r="D6" s="14">
        <v>2910</v>
      </c>
      <c r="E6" s="11">
        <v>1</v>
      </c>
      <c r="F6" s="12">
        <f t="shared" si="0"/>
        <v>287.56619999999998</v>
      </c>
      <c r="G6" s="13"/>
    </row>
    <row r="7" spans="1:24" s="5" customFormat="1" ht="21.6" customHeight="1">
      <c r="A7" s="10" t="s">
        <v>9</v>
      </c>
      <c r="B7" s="10">
        <v>30</v>
      </c>
      <c r="C7" s="10">
        <v>1200</v>
      </c>
      <c r="D7" s="10">
        <v>3000</v>
      </c>
      <c r="E7" s="11">
        <f>2</f>
        <v>2</v>
      </c>
      <c r="F7" s="12">
        <f t="shared" si="0"/>
        <v>583.20000000000005</v>
      </c>
      <c r="G7" s="13"/>
    </row>
    <row r="8" spans="1:24" s="5" customFormat="1" ht="21.6" customHeight="1">
      <c r="A8" s="10" t="s">
        <v>9</v>
      </c>
      <c r="B8" s="10">
        <v>50</v>
      </c>
      <c r="C8" s="10">
        <v>1220</v>
      </c>
      <c r="D8" s="10">
        <v>3000</v>
      </c>
      <c r="E8" s="11">
        <f>5-3</f>
        <v>2</v>
      </c>
      <c r="F8" s="12">
        <f t="shared" si="0"/>
        <v>988.20000000000016</v>
      </c>
      <c r="G8" s="13"/>
    </row>
    <row r="9" spans="1:24" s="5" customFormat="1" ht="21.6" customHeight="1">
      <c r="A9" s="10" t="s">
        <v>9</v>
      </c>
      <c r="B9" s="10">
        <v>55</v>
      </c>
      <c r="C9" s="10">
        <v>1220</v>
      </c>
      <c r="D9" s="10">
        <v>3000</v>
      </c>
      <c r="E9" s="11">
        <f>7-4</f>
        <v>3</v>
      </c>
      <c r="F9" s="12">
        <f t="shared" si="0"/>
        <v>1630.53</v>
      </c>
      <c r="G9" s="13"/>
    </row>
    <row r="10" spans="1:24" s="5" customFormat="1" ht="21.6" customHeight="1">
      <c r="A10" s="10" t="s">
        <v>9</v>
      </c>
      <c r="B10" s="10">
        <v>55</v>
      </c>
      <c r="C10" s="10">
        <v>1220</v>
      </c>
      <c r="D10" s="14">
        <v>2500</v>
      </c>
      <c r="E10" s="11">
        <v>1</v>
      </c>
      <c r="F10" s="12">
        <f t="shared" si="0"/>
        <v>452.92500000000001</v>
      </c>
      <c r="G10" s="13"/>
    </row>
    <row r="11" spans="1:24" s="5" customFormat="1" ht="21.6" customHeight="1">
      <c r="A11" s="10" t="s">
        <v>9</v>
      </c>
      <c r="B11" s="10">
        <v>55</v>
      </c>
      <c r="C11" s="10">
        <v>1220</v>
      </c>
      <c r="D11" s="14">
        <v>2940</v>
      </c>
      <c r="E11" s="11">
        <v>1</v>
      </c>
      <c r="F11" s="12">
        <f t="shared" si="0"/>
        <v>532.63980000000004</v>
      </c>
      <c r="G11" s="13"/>
    </row>
    <row r="12" spans="1:24" s="5" customFormat="1" ht="21.6" customHeight="1">
      <c r="A12" s="10" t="s">
        <v>9</v>
      </c>
      <c r="B12" s="10">
        <v>70</v>
      </c>
      <c r="C12" s="10">
        <v>1220</v>
      </c>
      <c r="D12" s="38">
        <v>3000</v>
      </c>
      <c r="E12" s="11">
        <f>4-2</f>
        <v>2</v>
      </c>
      <c r="F12" s="12">
        <f t="shared" si="0"/>
        <v>1383.48</v>
      </c>
      <c r="G12" s="13"/>
    </row>
    <row r="13" spans="1:24" s="5" customFormat="1" ht="21.6" customHeight="1">
      <c r="A13" s="10" t="s">
        <v>9</v>
      </c>
      <c r="B13" s="10">
        <v>75</v>
      </c>
      <c r="C13" s="10">
        <v>1220</v>
      </c>
      <c r="D13" s="38">
        <v>3000</v>
      </c>
      <c r="E13" s="11">
        <f>2-1</f>
        <v>1</v>
      </c>
      <c r="F13" s="12">
        <f t="shared" si="0"/>
        <v>741.15</v>
      </c>
      <c r="G13" s="13"/>
    </row>
    <row r="14" spans="1:24" s="5" customFormat="1" ht="21.6" customHeight="1">
      <c r="A14" s="10" t="s">
        <v>9</v>
      </c>
      <c r="B14" s="10">
        <v>75</v>
      </c>
      <c r="C14" s="10">
        <v>1220</v>
      </c>
      <c r="D14" s="14">
        <v>2870</v>
      </c>
      <c r="E14" s="11">
        <f>1</f>
        <v>1</v>
      </c>
      <c r="F14" s="15">
        <f t="shared" si="0"/>
        <v>709.0335</v>
      </c>
      <c r="G14" s="16"/>
    </row>
    <row r="15" spans="1:24" s="5" customFormat="1" ht="21.6" customHeight="1">
      <c r="A15" s="10" t="s">
        <v>9</v>
      </c>
      <c r="B15" s="10">
        <v>85</v>
      </c>
      <c r="C15" s="10">
        <v>1220</v>
      </c>
      <c r="D15" s="10">
        <v>3000</v>
      </c>
      <c r="E15" s="11">
        <v>4</v>
      </c>
      <c r="F15" s="15">
        <f t="shared" si="0"/>
        <v>3359.88</v>
      </c>
      <c r="G15" s="17"/>
    </row>
    <row r="16" spans="1:24" s="5" customFormat="1" ht="21.6" customHeight="1">
      <c r="A16" s="10" t="s">
        <v>9</v>
      </c>
      <c r="B16" s="10">
        <v>85</v>
      </c>
      <c r="C16" s="10">
        <v>1220</v>
      </c>
      <c r="D16" s="14">
        <v>2950</v>
      </c>
      <c r="E16" s="11">
        <v>1</v>
      </c>
      <c r="F16" s="15">
        <f t="shared" si="0"/>
        <v>825.97050000000002</v>
      </c>
      <c r="G16" s="17"/>
    </row>
    <row r="17" spans="1:7" s="5" customFormat="1" ht="21.6" customHeight="1">
      <c r="A17" s="10" t="s">
        <v>9</v>
      </c>
      <c r="B17" s="10">
        <v>90</v>
      </c>
      <c r="C17" s="10">
        <v>1220</v>
      </c>
      <c r="D17" s="38">
        <v>3000</v>
      </c>
      <c r="E17" s="11">
        <v>2</v>
      </c>
      <c r="F17" s="15">
        <f t="shared" si="0"/>
        <v>1778.76</v>
      </c>
      <c r="G17" s="17"/>
    </row>
    <row r="18" spans="1:7" s="5" customFormat="1" ht="21.6" customHeight="1">
      <c r="A18" s="10" t="s">
        <v>9</v>
      </c>
      <c r="B18" s="10">
        <v>110</v>
      </c>
      <c r="C18" s="10">
        <v>1220</v>
      </c>
      <c r="D18" s="10">
        <v>3000</v>
      </c>
      <c r="E18" s="11">
        <f>1-1</f>
        <v>0</v>
      </c>
      <c r="F18" s="15">
        <f t="shared" si="0"/>
        <v>0</v>
      </c>
      <c r="G18" s="17"/>
    </row>
    <row r="19" spans="1:7" s="5" customFormat="1" ht="21.6" customHeight="1">
      <c r="A19" s="10" t="s">
        <v>9</v>
      </c>
      <c r="B19" s="10">
        <v>120</v>
      </c>
      <c r="C19" s="10">
        <v>1220</v>
      </c>
      <c r="D19" s="10">
        <v>3000</v>
      </c>
      <c r="E19" s="11">
        <v>3</v>
      </c>
      <c r="F19" s="15">
        <f t="shared" si="0"/>
        <v>3557.5199999999995</v>
      </c>
      <c r="G19" s="17"/>
    </row>
    <row r="20" spans="1:7" s="5" customFormat="1" ht="21.6" customHeight="1">
      <c r="A20" s="39" t="s">
        <v>17</v>
      </c>
      <c r="B20" s="39">
        <v>10</v>
      </c>
      <c r="C20" s="39">
        <v>1210</v>
      </c>
      <c r="D20" s="40">
        <v>2000</v>
      </c>
      <c r="E20" s="40">
        <v>2</v>
      </c>
      <c r="F20" s="41">
        <f t="shared" si="0"/>
        <v>130.68</v>
      </c>
      <c r="G20" s="40" t="s">
        <v>18</v>
      </c>
    </row>
    <row r="21" spans="1:7" s="5" customFormat="1" ht="21.6" customHeight="1">
      <c r="A21" s="39" t="s">
        <v>17</v>
      </c>
      <c r="B21" s="39">
        <v>10</v>
      </c>
      <c r="C21" s="39">
        <v>1210</v>
      </c>
      <c r="D21" s="40">
        <v>1800</v>
      </c>
      <c r="E21" s="40">
        <v>2</v>
      </c>
      <c r="F21" s="41">
        <f t="shared" si="0"/>
        <v>117.61200000000001</v>
      </c>
      <c r="G21" s="40" t="s">
        <v>18</v>
      </c>
    </row>
    <row r="22" spans="1:7" s="5" customFormat="1" ht="21.6" customHeight="1">
      <c r="A22" s="39" t="s">
        <v>17</v>
      </c>
      <c r="B22" s="39">
        <v>20</v>
      </c>
      <c r="C22" s="39">
        <v>1210</v>
      </c>
      <c r="D22" s="40">
        <v>2550</v>
      </c>
      <c r="E22" s="40">
        <v>2</v>
      </c>
      <c r="F22" s="41">
        <f t="shared" si="0"/>
        <v>333.23399999999998</v>
      </c>
      <c r="G22" s="40" t="s">
        <v>18</v>
      </c>
    </row>
    <row r="23" spans="1:7" s="5" customFormat="1" ht="21.6" customHeight="1">
      <c r="A23" s="39" t="s">
        <v>17</v>
      </c>
      <c r="B23" s="39">
        <v>20</v>
      </c>
      <c r="C23" s="39">
        <v>1210</v>
      </c>
      <c r="D23" s="40">
        <v>2650</v>
      </c>
      <c r="E23" s="40">
        <v>2</v>
      </c>
      <c r="F23" s="41">
        <f t="shared" si="0"/>
        <v>346.30200000000002</v>
      </c>
      <c r="G23" s="40" t="s">
        <v>18</v>
      </c>
    </row>
    <row r="24" spans="1:7" s="5" customFormat="1" ht="21.6" customHeight="1">
      <c r="A24" s="39" t="s">
        <v>17</v>
      </c>
      <c r="B24" s="39">
        <v>20</v>
      </c>
      <c r="C24" s="39">
        <v>1200</v>
      </c>
      <c r="D24" s="40">
        <v>2500</v>
      </c>
      <c r="E24" s="40">
        <v>8</v>
      </c>
      <c r="F24" s="41">
        <f t="shared" si="0"/>
        <v>1296</v>
      </c>
      <c r="G24" s="40" t="s">
        <v>18</v>
      </c>
    </row>
    <row r="25" spans="1:7" s="5" customFormat="1" ht="21.6" customHeight="1">
      <c r="A25" s="39" t="s">
        <v>17</v>
      </c>
      <c r="B25" s="39">
        <v>25</v>
      </c>
      <c r="C25" s="39">
        <v>1200</v>
      </c>
      <c r="D25" s="40">
        <v>2500</v>
      </c>
      <c r="E25" s="40">
        <v>6</v>
      </c>
      <c r="F25" s="41">
        <f t="shared" si="0"/>
        <v>1215</v>
      </c>
      <c r="G25" s="40" t="s">
        <v>18</v>
      </c>
    </row>
    <row r="26" spans="1:7" s="5" customFormat="1" ht="21.6" customHeight="1">
      <c r="A26" s="39" t="s">
        <v>17</v>
      </c>
      <c r="B26" s="39">
        <v>30</v>
      </c>
      <c r="C26" s="39">
        <v>1200</v>
      </c>
      <c r="D26" s="40">
        <v>2500</v>
      </c>
      <c r="E26" s="40">
        <v>4</v>
      </c>
      <c r="F26" s="41">
        <f t="shared" si="0"/>
        <v>972.00000000000011</v>
      </c>
      <c r="G26" s="40" t="s">
        <v>18</v>
      </c>
    </row>
    <row r="27" spans="1:7" s="5" customFormat="1" ht="21.6" customHeight="1">
      <c r="A27" s="39" t="s">
        <v>17</v>
      </c>
      <c r="B27" s="39">
        <v>30</v>
      </c>
      <c r="C27" s="39">
        <v>1210</v>
      </c>
      <c r="D27" s="40">
        <v>2970</v>
      </c>
      <c r="E27" s="40">
        <v>2</v>
      </c>
      <c r="F27" s="41">
        <f t="shared" si="0"/>
        <v>582.17939999999999</v>
      </c>
      <c r="G27" s="40" t="s">
        <v>18</v>
      </c>
    </row>
    <row r="28" spans="1:7" s="5" customFormat="1" ht="21.6" customHeight="1">
      <c r="A28" s="39" t="s">
        <v>17</v>
      </c>
      <c r="B28" s="39">
        <v>30</v>
      </c>
      <c r="C28" s="39">
        <v>1190</v>
      </c>
      <c r="D28" s="40">
        <v>2970</v>
      </c>
      <c r="E28" s="40">
        <v>2</v>
      </c>
      <c r="F28" s="41">
        <f t="shared" si="0"/>
        <v>572.5566</v>
      </c>
      <c r="G28" s="40" t="s">
        <v>18</v>
      </c>
    </row>
    <row r="29" spans="1:7" s="5" customFormat="1" ht="21.6" customHeight="1">
      <c r="A29" s="39" t="s">
        <v>17</v>
      </c>
      <c r="B29" s="39">
        <v>35</v>
      </c>
      <c r="C29" s="39">
        <v>1200</v>
      </c>
      <c r="D29" s="40">
        <v>2500</v>
      </c>
      <c r="E29" s="40">
        <v>4</v>
      </c>
      <c r="F29" s="41">
        <f t="shared" si="0"/>
        <v>1134</v>
      </c>
      <c r="G29" s="40" t="s">
        <v>18</v>
      </c>
    </row>
  </sheetData>
  <autoFilter ref="A3:G29">
    <filterColumn colId="0"/>
  </autoFilter>
  <mergeCells count="2">
    <mergeCell ref="A1:G1"/>
    <mergeCell ref="A2:G2"/>
  </mergeCells>
  <phoneticPr fontId="19" type="noConversion"/>
  <printOptions horizontalCentered="1"/>
  <pageMargins left="0.31458333333333299" right="0.31458333333333299" top="0.35416666666666702" bottom="0.35416666666666702" header="0.31458333333333299" footer="0.31458333333333299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45"/>
  <sheetViews>
    <sheetView workbookViewId="0">
      <pane ySplit="3" topLeftCell="A4" activePane="bottomLeft" state="frozen"/>
      <selection pane="bottomLeft" activeCell="H19" sqref="H19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23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 t="s">
        <v>9</v>
      </c>
      <c r="B4" s="23">
        <v>8</v>
      </c>
      <c r="C4" s="23">
        <v>1220</v>
      </c>
      <c r="D4" s="17">
        <v>2500</v>
      </c>
      <c r="E4" s="17">
        <f>9-9</f>
        <v>0</v>
      </c>
      <c r="F4" s="15">
        <f t="shared" ref="F4:F37" si="0">B4*C4*D4*2.7/1000000*E4</f>
        <v>0</v>
      </c>
      <c r="G4" s="16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3000</v>
      </c>
      <c r="E5" s="17">
        <v>1</v>
      </c>
      <c r="F5" s="12">
        <f t="shared" si="0"/>
        <v>98.82</v>
      </c>
      <c r="G5" s="13"/>
    </row>
    <row r="6" spans="1:24" s="5" customFormat="1" ht="25.9" customHeight="1">
      <c r="A6" s="23" t="s">
        <v>9</v>
      </c>
      <c r="B6" s="23">
        <v>10</v>
      </c>
      <c r="C6" s="23">
        <v>1010</v>
      </c>
      <c r="D6" s="17">
        <v>3000</v>
      </c>
      <c r="E6" s="17">
        <v>6</v>
      </c>
      <c r="F6" s="15">
        <f t="shared" si="0"/>
        <v>490.86</v>
      </c>
      <c r="G6" s="16"/>
    </row>
    <row r="7" spans="1:24" s="5" customFormat="1" ht="25.9" customHeight="1">
      <c r="A7" s="23" t="s">
        <v>9</v>
      </c>
      <c r="B7" s="23">
        <v>12</v>
      </c>
      <c r="C7" s="23">
        <v>1220</v>
      </c>
      <c r="D7" s="17">
        <v>2570</v>
      </c>
      <c r="E7" s="17">
        <v>1</v>
      </c>
      <c r="F7" s="15">
        <f t="shared" si="0"/>
        <v>101.58696</v>
      </c>
      <c r="G7" s="16"/>
    </row>
    <row r="8" spans="1:24" s="5" customFormat="1" ht="25.9" customHeight="1">
      <c r="A8" s="23" t="s">
        <v>9</v>
      </c>
      <c r="B8" s="23">
        <v>12</v>
      </c>
      <c r="C8" s="23">
        <v>1220</v>
      </c>
      <c r="D8" s="17">
        <v>3000</v>
      </c>
      <c r="E8" s="17">
        <v>7</v>
      </c>
      <c r="F8" s="15">
        <f t="shared" si="0"/>
        <v>830.08800000000008</v>
      </c>
      <c r="G8" s="16"/>
    </row>
    <row r="9" spans="1:24" s="5" customFormat="1" ht="25.9" customHeight="1">
      <c r="A9" s="24" t="s">
        <v>9</v>
      </c>
      <c r="B9" s="24">
        <v>18</v>
      </c>
      <c r="C9" s="24">
        <v>1220</v>
      </c>
      <c r="D9" s="13">
        <v>3000</v>
      </c>
      <c r="E9" s="17">
        <v>3</v>
      </c>
      <c r="F9" s="12">
        <f t="shared" si="0"/>
        <v>533.62800000000004</v>
      </c>
      <c r="G9" s="13"/>
    </row>
    <row r="10" spans="1:24" s="5" customFormat="1" ht="25.9" customHeight="1">
      <c r="A10" s="24" t="s">
        <v>9</v>
      </c>
      <c r="B10" s="24">
        <v>20</v>
      </c>
      <c r="C10" s="24">
        <v>1220</v>
      </c>
      <c r="D10" s="13">
        <v>3000</v>
      </c>
      <c r="E10" s="17">
        <v>10</v>
      </c>
      <c r="F10" s="12">
        <f t="shared" si="0"/>
        <v>1976.3999999999999</v>
      </c>
      <c r="G10" s="13"/>
    </row>
    <row r="11" spans="1:24" s="5" customFormat="1" ht="25.9" customHeight="1">
      <c r="A11" s="23" t="s">
        <v>9</v>
      </c>
      <c r="B11" s="23">
        <v>22</v>
      </c>
      <c r="C11" s="23">
        <v>1220</v>
      </c>
      <c r="D11" s="17">
        <v>3000</v>
      </c>
      <c r="E11" s="17">
        <v>8</v>
      </c>
      <c r="F11" s="15">
        <f t="shared" si="0"/>
        <v>1739.232</v>
      </c>
      <c r="G11" s="16" t="s">
        <v>16</v>
      </c>
    </row>
    <row r="12" spans="1:24" s="5" customFormat="1" ht="25.9" customHeight="1">
      <c r="A12" s="24" t="s">
        <v>9</v>
      </c>
      <c r="B12" s="24">
        <v>25</v>
      </c>
      <c r="C12" s="24">
        <v>1220</v>
      </c>
      <c r="D12" s="13">
        <v>3000</v>
      </c>
      <c r="E12" s="17">
        <v>7</v>
      </c>
      <c r="F12" s="12">
        <f t="shared" si="0"/>
        <v>1729.3500000000004</v>
      </c>
      <c r="G12" s="13"/>
    </row>
    <row r="13" spans="1:24" s="5" customFormat="1" ht="25.9" customHeight="1">
      <c r="A13" s="23" t="s">
        <v>9</v>
      </c>
      <c r="B13" s="23">
        <v>25</v>
      </c>
      <c r="C13" s="23">
        <v>1220</v>
      </c>
      <c r="D13" s="17">
        <v>2990</v>
      </c>
      <c r="E13" s="17">
        <v>2</v>
      </c>
      <c r="F13" s="15">
        <f t="shared" si="0"/>
        <v>492.45300000000003</v>
      </c>
      <c r="G13" s="16"/>
    </row>
    <row r="14" spans="1:24" s="5" customFormat="1" ht="25.9" customHeight="1">
      <c r="A14" s="23" t="s">
        <v>9</v>
      </c>
      <c r="B14" s="23">
        <v>30</v>
      </c>
      <c r="C14" s="23">
        <v>1220</v>
      </c>
      <c r="D14" s="17">
        <v>3000</v>
      </c>
      <c r="E14" s="17">
        <v>9</v>
      </c>
      <c r="F14" s="15">
        <f t="shared" si="0"/>
        <v>2668.14</v>
      </c>
      <c r="G14" s="16"/>
    </row>
    <row r="15" spans="1:24" s="5" customFormat="1" ht="25.9" customHeight="1">
      <c r="A15" s="24" t="s">
        <v>9</v>
      </c>
      <c r="B15" s="24">
        <v>30</v>
      </c>
      <c r="C15" s="24">
        <v>1220</v>
      </c>
      <c r="D15" s="13">
        <v>2900</v>
      </c>
      <c r="E15" s="17">
        <v>2</v>
      </c>
      <c r="F15" s="12">
        <f t="shared" si="0"/>
        <v>573.15599999999995</v>
      </c>
      <c r="G15" s="13"/>
    </row>
    <row r="16" spans="1:24" s="5" customFormat="1" ht="25.9" customHeight="1">
      <c r="A16" s="24" t="s">
        <v>9</v>
      </c>
      <c r="B16" s="24">
        <v>35</v>
      </c>
      <c r="C16" s="24">
        <v>1220</v>
      </c>
      <c r="D16" s="13">
        <v>3000</v>
      </c>
      <c r="E16" s="17">
        <v>10</v>
      </c>
      <c r="F16" s="12">
        <f t="shared" si="0"/>
        <v>3458.7</v>
      </c>
      <c r="G16" s="13"/>
    </row>
    <row r="17" spans="1:7" s="5" customFormat="1" ht="25.9" customHeight="1">
      <c r="A17" s="24" t="s">
        <v>9</v>
      </c>
      <c r="B17" s="24">
        <v>40</v>
      </c>
      <c r="C17" s="24">
        <v>1220</v>
      </c>
      <c r="D17" s="13">
        <v>3000</v>
      </c>
      <c r="E17" s="17">
        <v>4</v>
      </c>
      <c r="F17" s="12">
        <f t="shared" si="0"/>
        <v>1581.12</v>
      </c>
      <c r="G17" s="13"/>
    </row>
    <row r="18" spans="1:7" s="5" customFormat="1" ht="25.9" customHeight="1">
      <c r="A18" s="23" t="s">
        <v>9</v>
      </c>
      <c r="B18" s="23">
        <v>40</v>
      </c>
      <c r="C18" s="23">
        <v>1210</v>
      </c>
      <c r="D18" s="17">
        <v>3000</v>
      </c>
      <c r="E18" s="17">
        <v>1</v>
      </c>
      <c r="F18" s="15">
        <f t="shared" si="0"/>
        <v>392.04</v>
      </c>
      <c r="G18" s="16"/>
    </row>
    <row r="19" spans="1:7" s="5" customFormat="1" ht="25.9" customHeight="1">
      <c r="A19" s="23" t="s">
        <v>9</v>
      </c>
      <c r="B19" s="24">
        <v>42</v>
      </c>
      <c r="C19" s="24">
        <v>1200</v>
      </c>
      <c r="D19" s="13">
        <v>2500</v>
      </c>
      <c r="E19" s="24">
        <v>3</v>
      </c>
      <c r="F19" s="25">
        <f t="shared" si="0"/>
        <v>1020.5999999999999</v>
      </c>
      <c r="G19" s="13"/>
    </row>
    <row r="20" spans="1:7" s="5" customFormat="1" ht="25.9" customHeight="1">
      <c r="A20" s="24" t="s">
        <v>9</v>
      </c>
      <c r="B20" s="24">
        <v>45</v>
      </c>
      <c r="C20" s="24">
        <v>1220</v>
      </c>
      <c r="D20" s="13">
        <v>3000</v>
      </c>
      <c r="E20" s="17">
        <v>6</v>
      </c>
      <c r="F20" s="12">
        <f t="shared" si="0"/>
        <v>2668.14</v>
      </c>
      <c r="G20" s="13"/>
    </row>
    <row r="21" spans="1:7" s="5" customFormat="1" ht="25.9" customHeight="1">
      <c r="A21" s="23" t="s">
        <v>9</v>
      </c>
      <c r="B21" s="23">
        <v>54</v>
      </c>
      <c r="C21" s="23">
        <v>1220</v>
      </c>
      <c r="D21" s="17">
        <v>3000</v>
      </c>
      <c r="E21" s="17">
        <v>1</v>
      </c>
      <c r="F21" s="15">
        <f t="shared" si="0"/>
        <v>533.62800000000004</v>
      </c>
      <c r="G21" s="16"/>
    </row>
    <row r="22" spans="1:7" s="5" customFormat="1" ht="25.9" customHeight="1">
      <c r="A22" s="24" t="s">
        <v>9</v>
      </c>
      <c r="B22" s="24">
        <v>60</v>
      </c>
      <c r="C22" s="24">
        <v>1220</v>
      </c>
      <c r="D22" s="13">
        <v>3000</v>
      </c>
      <c r="E22" s="17">
        <v>3</v>
      </c>
      <c r="F22" s="12">
        <f t="shared" si="0"/>
        <v>1778.7599999999998</v>
      </c>
      <c r="G22" s="13" t="s">
        <v>16</v>
      </c>
    </row>
    <row r="23" spans="1:7" s="5" customFormat="1" ht="25.9" customHeight="1">
      <c r="A23" s="24" t="s">
        <v>9</v>
      </c>
      <c r="B23" s="24">
        <v>65</v>
      </c>
      <c r="C23" s="24">
        <v>1220</v>
      </c>
      <c r="D23" s="13">
        <v>2900</v>
      </c>
      <c r="E23" s="17">
        <v>1</v>
      </c>
      <c r="F23" s="12">
        <f t="shared" si="0"/>
        <v>620.91899999999998</v>
      </c>
      <c r="G23" s="13"/>
    </row>
    <row r="24" spans="1:7" s="5" customFormat="1" ht="25.9" customHeight="1">
      <c r="A24" s="24" t="s">
        <v>9</v>
      </c>
      <c r="B24" s="24">
        <v>75</v>
      </c>
      <c r="C24" s="24">
        <v>1220</v>
      </c>
      <c r="D24" s="13">
        <v>3000</v>
      </c>
      <c r="E24" s="17">
        <v>1</v>
      </c>
      <c r="F24" s="12">
        <f t="shared" si="0"/>
        <v>741.15</v>
      </c>
      <c r="G24" s="13"/>
    </row>
    <row r="25" spans="1:7" s="5" customFormat="1" ht="25.9" customHeight="1">
      <c r="A25" s="24" t="s">
        <v>9</v>
      </c>
      <c r="B25" s="24">
        <v>80</v>
      </c>
      <c r="C25" s="24">
        <v>1220</v>
      </c>
      <c r="D25" s="13">
        <v>2880</v>
      </c>
      <c r="E25" s="17">
        <v>1</v>
      </c>
      <c r="F25" s="12">
        <f t="shared" si="0"/>
        <v>758.93759999999997</v>
      </c>
      <c r="G25" s="13"/>
    </row>
    <row r="26" spans="1:7" s="5" customFormat="1" ht="25.9" customHeight="1">
      <c r="A26" s="24" t="s">
        <v>9</v>
      </c>
      <c r="B26" s="24">
        <v>80</v>
      </c>
      <c r="C26" s="24">
        <v>1220</v>
      </c>
      <c r="D26" s="13">
        <v>3000</v>
      </c>
      <c r="E26" s="17">
        <v>1</v>
      </c>
      <c r="F26" s="12">
        <f t="shared" si="0"/>
        <v>790.56</v>
      </c>
      <c r="G26" s="13"/>
    </row>
    <row r="27" spans="1:7" s="5" customFormat="1" ht="25.9" customHeight="1">
      <c r="A27" s="24" t="s">
        <v>9</v>
      </c>
      <c r="B27" s="24">
        <v>85</v>
      </c>
      <c r="C27" s="24">
        <v>1220</v>
      </c>
      <c r="D27" s="13">
        <v>3000</v>
      </c>
      <c r="E27" s="17">
        <v>2</v>
      </c>
      <c r="F27" s="12">
        <f t="shared" si="0"/>
        <v>1679.94</v>
      </c>
      <c r="G27" s="13"/>
    </row>
    <row r="28" spans="1:7" s="5" customFormat="1" ht="25.9" customHeight="1">
      <c r="A28" s="23" t="s">
        <v>9</v>
      </c>
      <c r="B28" s="23">
        <v>90</v>
      </c>
      <c r="C28" s="23">
        <v>1220</v>
      </c>
      <c r="D28" s="17">
        <v>3000</v>
      </c>
      <c r="E28" s="17">
        <v>2</v>
      </c>
      <c r="F28" s="15">
        <f t="shared" si="0"/>
        <v>1778.76</v>
      </c>
      <c r="G28" s="16"/>
    </row>
    <row r="29" spans="1:7" s="5" customFormat="1" ht="25.9" customHeight="1">
      <c r="A29" s="24" t="s">
        <v>9</v>
      </c>
      <c r="B29" s="24">
        <v>95</v>
      </c>
      <c r="C29" s="24">
        <v>1220</v>
      </c>
      <c r="D29" s="13">
        <v>3000</v>
      </c>
      <c r="E29" s="17">
        <v>2</v>
      </c>
      <c r="F29" s="12">
        <f t="shared" si="0"/>
        <v>1877.5800000000002</v>
      </c>
      <c r="G29" s="13"/>
    </row>
    <row r="30" spans="1:7" s="5" customFormat="1" ht="25.9" customHeight="1">
      <c r="A30" s="24" t="s">
        <v>9</v>
      </c>
      <c r="B30" s="24">
        <v>100</v>
      </c>
      <c r="C30" s="24">
        <v>1220</v>
      </c>
      <c r="D30" s="13">
        <v>3000</v>
      </c>
      <c r="E30" s="17">
        <v>2</v>
      </c>
      <c r="F30" s="12">
        <f t="shared" si="0"/>
        <v>1976.4000000000003</v>
      </c>
      <c r="G30" s="13"/>
    </row>
    <row r="31" spans="1:7" s="5" customFormat="1" ht="25.9" customHeight="1">
      <c r="A31" s="24" t="s">
        <v>9</v>
      </c>
      <c r="B31" s="24">
        <v>120</v>
      </c>
      <c r="C31" s="24">
        <v>1220</v>
      </c>
      <c r="D31" s="13">
        <v>3000</v>
      </c>
      <c r="E31" s="17">
        <v>2</v>
      </c>
      <c r="F31" s="12">
        <f t="shared" si="0"/>
        <v>2371.6799999999998</v>
      </c>
      <c r="G31" s="13"/>
    </row>
    <row r="32" spans="1:7" s="5" customFormat="1" ht="25.9" customHeight="1">
      <c r="A32" s="23" t="s">
        <v>9</v>
      </c>
      <c r="B32" s="23">
        <v>155</v>
      </c>
      <c r="C32" s="23">
        <v>1100</v>
      </c>
      <c r="D32" s="17">
        <v>2100</v>
      </c>
      <c r="E32" s="17">
        <v>1</v>
      </c>
      <c r="F32" s="15">
        <f t="shared" si="0"/>
        <v>966.73500000000013</v>
      </c>
      <c r="G32" s="16"/>
    </row>
    <row r="33" spans="1:7" s="5" customFormat="1" ht="25.9" customHeight="1">
      <c r="A33" s="26" t="s">
        <v>17</v>
      </c>
      <c r="B33" s="26">
        <v>10</v>
      </c>
      <c r="C33" s="26">
        <v>1210</v>
      </c>
      <c r="D33" s="27">
        <v>2000</v>
      </c>
      <c r="E33" s="27">
        <v>4</v>
      </c>
      <c r="F33" s="20">
        <f t="shared" si="0"/>
        <v>261.36</v>
      </c>
      <c r="G33" s="27" t="s">
        <v>18</v>
      </c>
    </row>
    <row r="34" spans="1:7" s="5" customFormat="1" ht="25.9" customHeight="1">
      <c r="A34" s="26" t="s">
        <v>17</v>
      </c>
      <c r="B34" s="26">
        <v>20</v>
      </c>
      <c r="C34" s="26">
        <v>1210</v>
      </c>
      <c r="D34" s="27">
        <v>2550</v>
      </c>
      <c r="E34" s="27">
        <v>2</v>
      </c>
      <c r="F34" s="20">
        <f t="shared" si="0"/>
        <v>333.23399999999998</v>
      </c>
      <c r="G34" s="27" t="s">
        <v>18</v>
      </c>
    </row>
    <row r="35" spans="1:7" s="5" customFormat="1" ht="25.9" customHeight="1">
      <c r="A35" s="26" t="s">
        <v>17</v>
      </c>
      <c r="B35" s="26">
        <v>20</v>
      </c>
      <c r="C35" s="26">
        <v>1210</v>
      </c>
      <c r="D35" s="27">
        <v>2650</v>
      </c>
      <c r="E35" s="27">
        <v>2</v>
      </c>
      <c r="F35" s="20">
        <f t="shared" si="0"/>
        <v>346.30200000000002</v>
      </c>
      <c r="G35" s="27" t="s">
        <v>18</v>
      </c>
    </row>
    <row r="36" spans="1:7" s="5" customFormat="1" ht="25.9" customHeight="1">
      <c r="A36" s="26" t="s">
        <v>17</v>
      </c>
      <c r="B36" s="26">
        <v>30</v>
      </c>
      <c r="C36" s="26">
        <v>1210</v>
      </c>
      <c r="D36" s="27">
        <v>2970</v>
      </c>
      <c r="E36" s="27">
        <v>2</v>
      </c>
      <c r="F36" s="20">
        <f t="shared" si="0"/>
        <v>582.17939999999999</v>
      </c>
      <c r="G36" s="27" t="s">
        <v>18</v>
      </c>
    </row>
    <row r="37" spans="1:7" s="5" customFormat="1" ht="25.9" customHeight="1">
      <c r="A37" s="26" t="s">
        <v>17</v>
      </c>
      <c r="B37" s="26">
        <v>30</v>
      </c>
      <c r="C37" s="26">
        <v>1190</v>
      </c>
      <c r="D37" s="27">
        <v>2970</v>
      </c>
      <c r="E37" s="27">
        <v>2</v>
      </c>
      <c r="F37" s="20">
        <f t="shared" si="0"/>
        <v>572.5566</v>
      </c>
      <c r="G37" s="27" t="s">
        <v>18</v>
      </c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/>
      <c r="B43" s="28"/>
      <c r="C43" s="28"/>
      <c r="D43" s="29"/>
      <c r="E43" s="28"/>
      <c r="F43" s="30"/>
      <c r="G43" s="29"/>
    </row>
    <row r="44" spans="1:7" s="5" customFormat="1" ht="25.9" customHeight="1">
      <c r="A44" s="28"/>
      <c r="B44" s="28"/>
      <c r="C44" s="28"/>
      <c r="D44" s="29"/>
      <c r="E44" s="28"/>
      <c r="F44" s="30"/>
      <c r="G44" s="29"/>
    </row>
    <row r="45" spans="1:7" s="5" customFormat="1" ht="25.9" customHeight="1">
      <c r="A45" s="28" t="s">
        <v>19</v>
      </c>
      <c r="B45" s="28"/>
      <c r="C45" s="28"/>
      <c r="D45" s="29"/>
      <c r="E45" s="28"/>
      <c r="F45" s="30">
        <f>SUM(F4:F44)</f>
        <v>38324.99556000001</v>
      </c>
      <c r="G45" s="29"/>
    </row>
  </sheetData>
  <autoFilter ref="A3:G37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>
  <dimension ref="A1:IV23"/>
  <sheetViews>
    <sheetView workbookViewId="0">
      <pane ySplit="3" topLeftCell="A4" activePane="bottomLeft" state="frozen"/>
      <selection pane="bottomLeft" activeCell="I20" sqref="I20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31.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54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4" t="s">
        <v>9</v>
      </c>
      <c r="B4" s="24">
        <v>10</v>
      </c>
      <c r="C4" s="24">
        <v>1220</v>
      </c>
      <c r="D4" s="13">
        <v>3000</v>
      </c>
      <c r="E4" s="17">
        <v>1</v>
      </c>
      <c r="F4" s="12">
        <f t="shared" ref="F4:F23" si="0">B4*C4*D4*2.7/1000000*E4</f>
        <v>98.82</v>
      </c>
      <c r="G4" s="13"/>
    </row>
    <row r="5" spans="1:24" s="5" customFormat="1" ht="25.9" customHeight="1">
      <c r="A5" s="24" t="s">
        <v>9</v>
      </c>
      <c r="B5" s="24">
        <v>10</v>
      </c>
      <c r="C5" s="24">
        <v>1220</v>
      </c>
      <c r="D5" s="13">
        <v>2500</v>
      </c>
      <c r="E5" s="17">
        <v>2</v>
      </c>
      <c r="F5" s="12">
        <f t="shared" si="0"/>
        <v>164.7</v>
      </c>
      <c r="G5" s="13"/>
    </row>
    <row r="6" spans="1:24" s="5" customFormat="1" ht="25.9" customHeight="1">
      <c r="A6" s="24" t="s">
        <v>9</v>
      </c>
      <c r="B6" s="24">
        <v>10</v>
      </c>
      <c r="C6" s="24">
        <v>1220</v>
      </c>
      <c r="D6" s="13">
        <v>2980</v>
      </c>
      <c r="E6" s="17">
        <v>1</v>
      </c>
      <c r="F6" s="12">
        <f t="shared" si="0"/>
        <v>98.161199999999994</v>
      </c>
      <c r="G6" s="13"/>
    </row>
    <row r="7" spans="1:24" s="5" customFormat="1" ht="25.9" customHeight="1">
      <c r="A7" s="23" t="s">
        <v>9</v>
      </c>
      <c r="B7" s="23">
        <v>10</v>
      </c>
      <c r="C7" s="23">
        <v>1010</v>
      </c>
      <c r="D7" s="17">
        <v>3000</v>
      </c>
      <c r="E7" s="17">
        <v>6</v>
      </c>
      <c r="F7" s="15">
        <f t="shared" si="0"/>
        <v>490.86</v>
      </c>
      <c r="G7" s="16"/>
    </row>
    <row r="8" spans="1:24" s="5" customFormat="1" ht="24.95" customHeight="1">
      <c r="A8" s="10" t="s">
        <v>9</v>
      </c>
      <c r="B8" s="10">
        <v>30</v>
      </c>
      <c r="C8" s="10">
        <v>1220</v>
      </c>
      <c r="D8" s="10">
        <v>3000</v>
      </c>
      <c r="E8" s="11">
        <f>8-6</f>
        <v>2</v>
      </c>
      <c r="F8" s="12">
        <f t="shared" si="0"/>
        <v>592.91999999999996</v>
      </c>
      <c r="G8" s="13"/>
    </row>
    <row r="9" spans="1:24" s="5" customFormat="1" ht="25.9" customHeight="1">
      <c r="A9" s="23" t="s">
        <v>9</v>
      </c>
      <c r="B9" s="23">
        <v>30</v>
      </c>
      <c r="C9" s="23">
        <v>1220</v>
      </c>
      <c r="D9" s="36">
        <v>2000</v>
      </c>
      <c r="E9" s="17">
        <v>1</v>
      </c>
      <c r="F9" s="15">
        <f t="shared" si="0"/>
        <v>197.64</v>
      </c>
      <c r="G9" s="16"/>
    </row>
    <row r="10" spans="1:24" s="5" customFormat="1" ht="25.9" customHeight="1">
      <c r="A10" s="24" t="s">
        <v>9</v>
      </c>
      <c r="B10" s="24">
        <v>35</v>
      </c>
      <c r="C10" s="24">
        <v>1220</v>
      </c>
      <c r="D10" s="13">
        <v>3000</v>
      </c>
      <c r="E10" s="17">
        <f>7-6</f>
        <v>1</v>
      </c>
      <c r="F10" s="12">
        <f t="shared" si="0"/>
        <v>345.87</v>
      </c>
      <c r="G10" s="13"/>
    </row>
    <row r="11" spans="1:24" s="5" customFormat="1" ht="25.9" customHeight="1">
      <c r="A11" s="24" t="s">
        <v>9</v>
      </c>
      <c r="B11" s="24">
        <v>35</v>
      </c>
      <c r="C11" s="24">
        <v>1220</v>
      </c>
      <c r="D11" s="37">
        <v>2500</v>
      </c>
      <c r="E11" s="17">
        <v>1</v>
      </c>
      <c r="F11" s="12">
        <f t="shared" si="0"/>
        <v>288.22500000000002</v>
      </c>
      <c r="G11" s="13"/>
    </row>
    <row r="12" spans="1:24" s="5" customFormat="1" ht="25.9" customHeight="1">
      <c r="A12" s="24" t="s">
        <v>9</v>
      </c>
      <c r="B12" s="24">
        <v>35</v>
      </c>
      <c r="C12" s="24">
        <v>1220</v>
      </c>
      <c r="D12" s="37">
        <v>2950</v>
      </c>
      <c r="E12" s="17">
        <v>1</v>
      </c>
      <c r="F12" s="12">
        <f t="shared" si="0"/>
        <v>340.10550000000001</v>
      </c>
      <c r="G12" s="13"/>
    </row>
    <row r="13" spans="1:24" s="5" customFormat="1" ht="25.9" customHeight="1">
      <c r="A13" s="23" t="s">
        <v>9</v>
      </c>
      <c r="B13" s="37">
        <v>42</v>
      </c>
      <c r="C13" s="24">
        <v>1200</v>
      </c>
      <c r="D13" s="37">
        <v>2500</v>
      </c>
      <c r="E13" s="24">
        <v>3</v>
      </c>
      <c r="F13" s="25">
        <f t="shared" si="0"/>
        <v>1020.5999999999999</v>
      </c>
      <c r="G13" s="13"/>
    </row>
    <row r="14" spans="1:24" s="5" customFormat="1" ht="25.9" customHeight="1">
      <c r="A14" s="23" t="s">
        <v>9</v>
      </c>
      <c r="B14" s="13">
        <v>45</v>
      </c>
      <c r="C14" s="13">
        <v>1220</v>
      </c>
      <c r="D14" s="13">
        <v>3000</v>
      </c>
      <c r="E14" s="13">
        <v>3</v>
      </c>
      <c r="F14" s="25">
        <f t="shared" si="0"/>
        <v>1334.07</v>
      </c>
      <c r="G14" s="13"/>
    </row>
    <row r="15" spans="1:24" s="5" customFormat="1" ht="25.9" customHeight="1">
      <c r="A15" s="23" t="s">
        <v>9</v>
      </c>
      <c r="B15" s="23">
        <v>54</v>
      </c>
      <c r="C15" s="23">
        <v>1220</v>
      </c>
      <c r="D15" s="17">
        <v>3000</v>
      </c>
      <c r="E15" s="17">
        <v>1</v>
      </c>
      <c r="F15" s="15">
        <f t="shared" si="0"/>
        <v>533.62800000000004</v>
      </c>
      <c r="G15" s="16"/>
    </row>
    <row r="16" spans="1:24" s="5" customFormat="1" ht="25.9" customHeight="1">
      <c r="A16" s="24" t="s">
        <v>9</v>
      </c>
      <c r="B16" s="24">
        <v>60</v>
      </c>
      <c r="C16" s="24">
        <v>1220</v>
      </c>
      <c r="D16" s="13">
        <v>3000</v>
      </c>
      <c r="E16" s="17">
        <v>2</v>
      </c>
      <c r="F16" s="12">
        <f t="shared" si="0"/>
        <v>1185.8399999999999</v>
      </c>
      <c r="G16" s="13" t="s">
        <v>30</v>
      </c>
    </row>
    <row r="17" spans="1:7" s="5" customFormat="1" ht="25.9" customHeight="1">
      <c r="A17" s="24" t="s">
        <v>9</v>
      </c>
      <c r="B17" s="24">
        <v>65</v>
      </c>
      <c r="C17" s="24">
        <v>1220</v>
      </c>
      <c r="D17" s="13">
        <v>3000</v>
      </c>
      <c r="E17" s="17">
        <v>1</v>
      </c>
      <c r="F17" s="12">
        <f t="shared" si="0"/>
        <v>642.33000000000004</v>
      </c>
      <c r="G17" s="13"/>
    </row>
    <row r="18" spans="1:7" s="5" customFormat="1" ht="25.9" customHeight="1">
      <c r="A18" s="24" t="s">
        <v>9</v>
      </c>
      <c r="B18" s="24">
        <v>70</v>
      </c>
      <c r="C18" s="24">
        <v>1220</v>
      </c>
      <c r="D18" s="13">
        <v>3000</v>
      </c>
      <c r="E18" s="17">
        <v>2</v>
      </c>
      <c r="F18" s="12">
        <f t="shared" si="0"/>
        <v>1383.48</v>
      </c>
      <c r="G18" s="13"/>
    </row>
    <row r="19" spans="1:7" s="5" customFormat="1" ht="25.9" customHeight="1">
      <c r="A19" s="24" t="s">
        <v>9</v>
      </c>
      <c r="B19" s="24">
        <v>75</v>
      </c>
      <c r="C19" s="24">
        <v>1220</v>
      </c>
      <c r="D19" s="13">
        <v>3000</v>
      </c>
      <c r="E19" s="17">
        <v>1</v>
      </c>
      <c r="F19" s="12">
        <f t="shared" si="0"/>
        <v>741.15</v>
      </c>
      <c r="G19" s="13"/>
    </row>
    <row r="20" spans="1:7" s="5" customFormat="1" ht="25.9" customHeight="1">
      <c r="A20" s="24" t="s">
        <v>9</v>
      </c>
      <c r="B20" s="24">
        <v>85</v>
      </c>
      <c r="C20" s="24">
        <v>1220</v>
      </c>
      <c r="D20" s="13">
        <v>3000</v>
      </c>
      <c r="E20" s="17">
        <v>1</v>
      </c>
      <c r="F20" s="12">
        <f t="shared" si="0"/>
        <v>839.97</v>
      </c>
      <c r="G20" s="13"/>
    </row>
    <row r="21" spans="1:7" s="5" customFormat="1" ht="25.9" customHeight="1">
      <c r="A21" s="24" t="s">
        <v>9</v>
      </c>
      <c r="B21" s="24">
        <v>90</v>
      </c>
      <c r="C21" s="24">
        <v>1220</v>
      </c>
      <c r="D21" s="13">
        <v>3000</v>
      </c>
      <c r="E21" s="17">
        <v>1</v>
      </c>
      <c r="F21" s="12">
        <f t="shared" si="0"/>
        <v>889.38</v>
      </c>
      <c r="G21" s="13"/>
    </row>
    <row r="22" spans="1:7" s="5" customFormat="1" ht="25.9" customHeight="1">
      <c r="A22" s="24" t="s">
        <v>9</v>
      </c>
      <c r="B22" s="24">
        <v>95</v>
      </c>
      <c r="C22" s="24">
        <v>1220</v>
      </c>
      <c r="D22" s="13">
        <v>3000</v>
      </c>
      <c r="E22" s="17">
        <v>1</v>
      </c>
      <c r="F22" s="12">
        <f t="shared" si="0"/>
        <v>938.79000000000008</v>
      </c>
      <c r="G22" s="13"/>
    </row>
    <row r="23" spans="1:7" s="5" customFormat="1" ht="25.9" customHeight="1">
      <c r="A23" s="23" t="s">
        <v>9</v>
      </c>
      <c r="B23" s="23">
        <v>155</v>
      </c>
      <c r="C23" s="23">
        <v>1100</v>
      </c>
      <c r="D23" s="17">
        <v>2100</v>
      </c>
      <c r="E23" s="17">
        <v>1</v>
      </c>
      <c r="F23" s="12">
        <f t="shared" si="0"/>
        <v>966.73500000000013</v>
      </c>
      <c r="G23" s="16"/>
    </row>
  </sheetData>
  <autoFilter ref="A3:G23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>
  <dimension ref="A1:IV42"/>
  <sheetViews>
    <sheetView workbookViewId="0">
      <pane ySplit="3" topLeftCell="A4" activePane="bottomLeft" state="frozen"/>
      <selection pane="bottomLeft" activeCell="M14" sqref="M14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54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4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20</v>
      </c>
      <c r="C13" s="24">
        <v>450</v>
      </c>
      <c r="D13" s="13">
        <v>450</v>
      </c>
      <c r="E13" s="17">
        <v>34</v>
      </c>
      <c r="F13" s="15">
        <f t="shared" si="0"/>
        <v>371.79</v>
      </c>
      <c r="G13" s="13"/>
    </row>
    <row r="14" spans="1:24" s="5" customFormat="1" ht="25.9" customHeight="1">
      <c r="A14" s="24">
        <v>5083</v>
      </c>
      <c r="B14" s="24">
        <v>42</v>
      </c>
      <c r="C14" s="24">
        <v>780</v>
      </c>
      <c r="D14" s="13">
        <v>780</v>
      </c>
      <c r="E14" s="17">
        <v>5</v>
      </c>
      <c r="F14" s="15">
        <f t="shared" si="0"/>
        <v>344.96280000000002</v>
      </c>
      <c r="G14" s="13"/>
    </row>
    <row r="15" spans="1:24" s="5" customFormat="1" ht="25.9" customHeight="1">
      <c r="A15" s="28"/>
      <c r="B15" s="28"/>
      <c r="C15" s="28"/>
      <c r="D15" s="29"/>
      <c r="E15" s="31"/>
      <c r="F15" s="32"/>
      <c r="G15" s="29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33"/>
      <c r="B17" s="33"/>
      <c r="C17" s="33"/>
      <c r="D17" s="31"/>
      <c r="E17" s="31"/>
      <c r="F17" s="34"/>
      <c r="G17" s="35"/>
    </row>
    <row r="18" spans="1:7" s="5" customFormat="1" ht="25.9" customHeight="1">
      <c r="A18" s="33"/>
      <c r="B18" s="28"/>
      <c r="C18" s="28"/>
      <c r="D18" s="29"/>
      <c r="E18" s="28"/>
      <c r="F18" s="30"/>
      <c r="G18" s="29"/>
    </row>
    <row r="19" spans="1:7" s="5" customFormat="1" ht="25.9" customHeight="1">
      <c r="A19" s="28"/>
      <c r="B19" s="28"/>
      <c r="C19" s="28"/>
      <c r="D19" s="29"/>
      <c r="E19" s="31"/>
      <c r="F19" s="32"/>
      <c r="G19" s="29"/>
    </row>
    <row r="20" spans="1:7" s="5" customFormat="1" ht="25.9" customHeight="1">
      <c r="A20" s="33"/>
      <c r="B20" s="33"/>
      <c r="C20" s="33"/>
      <c r="D20" s="31"/>
      <c r="E20" s="31"/>
      <c r="F20" s="34"/>
      <c r="G20" s="35"/>
    </row>
    <row r="21" spans="1:7" s="5" customFormat="1" ht="25.9" customHeight="1">
      <c r="A21" s="28"/>
      <c r="B21" s="28"/>
      <c r="C21" s="28"/>
      <c r="D21" s="29"/>
      <c r="E21" s="31"/>
      <c r="F21" s="32"/>
      <c r="G21" s="29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33"/>
      <c r="B28" s="33"/>
      <c r="C28" s="33"/>
      <c r="D28" s="31"/>
      <c r="E28" s="31"/>
      <c r="F28" s="34"/>
      <c r="G28" s="35"/>
    </row>
    <row r="29" spans="1:7" s="5" customFormat="1" ht="25.9" customHeight="1">
      <c r="A29" s="28"/>
      <c r="B29" s="28"/>
      <c r="C29" s="28"/>
      <c r="D29" s="29"/>
      <c r="E29" s="31"/>
      <c r="F29" s="32"/>
      <c r="G29" s="29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33"/>
      <c r="B34" s="33"/>
      <c r="C34" s="33"/>
      <c r="D34" s="31"/>
      <c r="E34" s="31"/>
      <c r="F34" s="34"/>
      <c r="G34" s="35"/>
    </row>
    <row r="35" spans="1:7" s="5" customFormat="1" ht="25.9" customHeight="1">
      <c r="A35" s="28"/>
      <c r="B35" s="28"/>
      <c r="C35" s="28"/>
      <c r="D35" s="29"/>
      <c r="E35" s="28"/>
      <c r="F35" s="30"/>
      <c r="G35" s="29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 t="s">
        <v>19</v>
      </c>
      <c r="B42" s="28"/>
      <c r="C42" s="28"/>
      <c r="D42" s="29"/>
      <c r="E42" s="28"/>
      <c r="F42" s="30">
        <f>SUM(F4:F41)</f>
        <v>7733.6046000000006</v>
      </c>
      <c r="G42" s="29"/>
    </row>
  </sheetData>
  <autoFilter ref="A3:G34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>
  <dimension ref="A1:IV25"/>
  <sheetViews>
    <sheetView workbookViewId="0">
      <pane ySplit="3" topLeftCell="A4" activePane="bottomLeft" state="frozen"/>
      <selection pane="bottomLeft" activeCell="I20" sqref="I20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12.75" style="4" customWidth="1"/>
    <col min="8" max="22" width="8.875" style="5" customWidth="1"/>
    <col min="23" max="256" width="8.875" style="1" customWidth="1"/>
  </cols>
  <sheetData>
    <row r="1" spans="1:24" ht="29.25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55</v>
      </c>
      <c r="B2" s="52"/>
      <c r="C2" s="52"/>
      <c r="D2" s="52"/>
      <c r="E2" s="52"/>
      <c r="F2" s="52"/>
      <c r="G2" s="52"/>
    </row>
    <row r="3" spans="1:24" s="5" customFormat="1" ht="31.5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1" customHeight="1">
      <c r="A4" s="24" t="s">
        <v>9</v>
      </c>
      <c r="B4" s="24">
        <v>14</v>
      </c>
      <c r="C4" s="24">
        <v>1220</v>
      </c>
      <c r="D4" s="24">
        <v>3000</v>
      </c>
      <c r="E4" s="42">
        <v>6</v>
      </c>
      <c r="F4" s="12">
        <f t="shared" ref="F4:F25" si="0">B4*C4*D4*2.7/1000000*E4</f>
        <v>830.08800000000008</v>
      </c>
      <c r="G4" s="9"/>
      <c r="W4" s="1"/>
      <c r="X4" s="1"/>
    </row>
    <row r="5" spans="1:24" s="5" customFormat="1" ht="21" customHeight="1">
      <c r="A5" s="24" t="s">
        <v>9</v>
      </c>
      <c r="B5" s="24">
        <v>16</v>
      </c>
      <c r="C5" s="24">
        <v>1220</v>
      </c>
      <c r="D5" s="24">
        <v>3000</v>
      </c>
      <c r="E5" s="42">
        <v>3</v>
      </c>
      <c r="F5" s="12">
        <f t="shared" si="0"/>
        <v>474.33600000000001</v>
      </c>
      <c r="G5" s="9"/>
      <c r="W5" s="1"/>
      <c r="X5" s="1"/>
    </row>
    <row r="6" spans="1:24" s="5" customFormat="1" ht="21.6" customHeight="1">
      <c r="A6" s="10" t="s">
        <v>9</v>
      </c>
      <c r="B6" s="10">
        <v>30</v>
      </c>
      <c r="C6" s="10">
        <v>1220</v>
      </c>
      <c r="D6" s="14">
        <v>3020</v>
      </c>
      <c r="E6" s="11">
        <v>1</v>
      </c>
      <c r="F6" s="12">
        <f t="shared" si="0"/>
        <v>298.43639999999999</v>
      </c>
      <c r="G6" s="13"/>
    </row>
    <row r="7" spans="1:24" s="5" customFormat="1" ht="21.6" customHeight="1">
      <c r="A7" s="10" t="s">
        <v>9</v>
      </c>
      <c r="B7" s="10">
        <v>30</v>
      </c>
      <c r="C7" s="10">
        <v>1220</v>
      </c>
      <c r="D7" s="14">
        <v>2910</v>
      </c>
      <c r="E7" s="11">
        <v>1</v>
      </c>
      <c r="F7" s="12">
        <f t="shared" si="0"/>
        <v>287.56619999999998</v>
      </c>
      <c r="G7" s="13"/>
    </row>
    <row r="8" spans="1:24" s="5" customFormat="1" ht="21.6" customHeight="1">
      <c r="A8" s="10" t="s">
        <v>9</v>
      </c>
      <c r="B8" s="10">
        <v>30</v>
      </c>
      <c r="C8" s="10">
        <v>1200</v>
      </c>
      <c r="D8" s="10">
        <v>3000</v>
      </c>
      <c r="E8" s="11">
        <f>2</f>
        <v>2</v>
      </c>
      <c r="F8" s="12">
        <f t="shared" si="0"/>
        <v>583.20000000000005</v>
      </c>
      <c r="G8" s="13"/>
    </row>
    <row r="9" spans="1:24" s="5" customFormat="1" ht="21.6" customHeight="1">
      <c r="A9" s="10" t="s">
        <v>9</v>
      </c>
      <c r="B9" s="10">
        <v>55</v>
      </c>
      <c r="C9" s="10">
        <v>1220</v>
      </c>
      <c r="D9" s="14">
        <v>2500</v>
      </c>
      <c r="E9" s="11">
        <v>0</v>
      </c>
      <c r="F9" s="12">
        <f t="shared" si="0"/>
        <v>0</v>
      </c>
      <c r="G9" s="13"/>
    </row>
    <row r="10" spans="1:24" s="5" customFormat="1" ht="21.6" customHeight="1">
      <c r="A10" s="10" t="s">
        <v>9</v>
      </c>
      <c r="B10" s="10">
        <v>70</v>
      </c>
      <c r="C10" s="10">
        <v>1220</v>
      </c>
      <c r="D10" s="38">
        <v>3000</v>
      </c>
      <c r="E10" s="11">
        <f>4-2</f>
        <v>2</v>
      </c>
      <c r="F10" s="12">
        <f t="shared" si="0"/>
        <v>1383.48</v>
      </c>
      <c r="G10" s="13"/>
    </row>
    <row r="11" spans="1:24" s="5" customFormat="1" ht="21.6" customHeight="1">
      <c r="A11" s="10" t="s">
        <v>9</v>
      </c>
      <c r="B11" s="10">
        <v>75</v>
      </c>
      <c r="C11" s="10">
        <v>1220</v>
      </c>
      <c r="D11" s="38">
        <v>3000</v>
      </c>
      <c r="E11" s="11">
        <f>2-1</f>
        <v>1</v>
      </c>
      <c r="F11" s="12">
        <f t="shared" si="0"/>
        <v>741.15</v>
      </c>
      <c r="G11" s="13"/>
    </row>
    <row r="12" spans="1:24" s="5" customFormat="1" ht="21.6" customHeight="1">
      <c r="A12" s="10" t="s">
        <v>9</v>
      </c>
      <c r="B12" s="10">
        <v>75</v>
      </c>
      <c r="C12" s="10">
        <v>1220</v>
      </c>
      <c r="D12" s="14">
        <v>2870</v>
      </c>
      <c r="E12" s="11">
        <f>1</f>
        <v>1</v>
      </c>
      <c r="F12" s="15">
        <f t="shared" si="0"/>
        <v>709.0335</v>
      </c>
      <c r="G12" s="16"/>
    </row>
    <row r="13" spans="1:24" s="5" customFormat="1" ht="21.6" customHeight="1">
      <c r="A13" s="10" t="s">
        <v>9</v>
      </c>
      <c r="B13" s="10">
        <v>85</v>
      </c>
      <c r="C13" s="10">
        <v>1220</v>
      </c>
      <c r="D13" s="10">
        <v>3000</v>
      </c>
      <c r="E13" s="11">
        <f>4-2</f>
        <v>2</v>
      </c>
      <c r="F13" s="15">
        <f t="shared" si="0"/>
        <v>1679.94</v>
      </c>
      <c r="G13" s="17"/>
    </row>
    <row r="14" spans="1:24" s="5" customFormat="1" ht="21.6" customHeight="1">
      <c r="A14" s="10" t="s">
        <v>9</v>
      </c>
      <c r="B14" s="10">
        <v>85</v>
      </c>
      <c r="C14" s="10">
        <v>1220</v>
      </c>
      <c r="D14" s="14">
        <v>2950</v>
      </c>
      <c r="E14" s="11">
        <v>1</v>
      </c>
      <c r="F14" s="15">
        <f t="shared" si="0"/>
        <v>825.97050000000002</v>
      </c>
      <c r="G14" s="17"/>
    </row>
    <row r="15" spans="1:24" s="5" customFormat="1" ht="21.6" customHeight="1">
      <c r="A15" s="10" t="s">
        <v>9</v>
      </c>
      <c r="B15" s="10">
        <v>90</v>
      </c>
      <c r="C15" s="10">
        <v>1220</v>
      </c>
      <c r="D15" s="38">
        <v>3000</v>
      </c>
      <c r="E15" s="11">
        <f>2-1</f>
        <v>1</v>
      </c>
      <c r="F15" s="15">
        <f t="shared" si="0"/>
        <v>889.38</v>
      </c>
      <c r="G15" s="17"/>
    </row>
    <row r="16" spans="1:24" s="5" customFormat="1" ht="21.6" customHeight="1">
      <c r="A16" s="39" t="s">
        <v>17</v>
      </c>
      <c r="B16" s="39">
        <v>10</v>
      </c>
      <c r="C16" s="39">
        <v>1210</v>
      </c>
      <c r="D16" s="40">
        <v>2000</v>
      </c>
      <c r="E16" s="40">
        <v>2</v>
      </c>
      <c r="F16" s="41">
        <f t="shared" si="0"/>
        <v>130.68</v>
      </c>
      <c r="G16" s="40" t="s">
        <v>18</v>
      </c>
    </row>
    <row r="17" spans="1:7" s="5" customFormat="1" ht="21.6" customHeight="1">
      <c r="A17" s="39" t="s">
        <v>17</v>
      </c>
      <c r="B17" s="39">
        <v>10</v>
      </c>
      <c r="C17" s="39">
        <v>1210</v>
      </c>
      <c r="D17" s="40">
        <v>1800</v>
      </c>
      <c r="E17" s="40">
        <v>2</v>
      </c>
      <c r="F17" s="41">
        <f t="shared" si="0"/>
        <v>117.61200000000001</v>
      </c>
      <c r="G17" s="40" t="s">
        <v>18</v>
      </c>
    </row>
    <row r="18" spans="1:7" s="5" customFormat="1" ht="21.6" customHeight="1">
      <c r="A18" s="39" t="s">
        <v>17</v>
      </c>
      <c r="B18" s="39">
        <v>20</v>
      </c>
      <c r="C18" s="39">
        <v>1210</v>
      </c>
      <c r="D18" s="40">
        <v>2550</v>
      </c>
      <c r="E18" s="40">
        <v>2</v>
      </c>
      <c r="F18" s="41">
        <f t="shared" si="0"/>
        <v>333.23399999999998</v>
      </c>
      <c r="G18" s="40" t="s">
        <v>18</v>
      </c>
    </row>
    <row r="19" spans="1:7" s="5" customFormat="1" ht="21.6" customHeight="1">
      <c r="A19" s="39" t="s">
        <v>17</v>
      </c>
      <c r="B19" s="39">
        <v>20</v>
      </c>
      <c r="C19" s="39">
        <v>1210</v>
      </c>
      <c r="D19" s="40">
        <v>2650</v>
      </c>
      <c r="E19" s="40">
        <v>2</v>
      </c>
      <c r="F19" s="41">
        <f t="shared" si="0"/>
        <v>346.30200000000002</v>
      </c>
      <c r="G19" s="40" t="s">
        <v>18</v>
      </c>
    </row>
    <row r="20" spans="1:7" s="5" customFormat="1" ht="21.6" customHeight="1">
      <c r="A20" s="39" t="s">
        <v>17</v>
      </c>
      <c r="B20" s="39">
        <v>20</v>
      </c>
      <c r="C20" s="39">
        <v>1200</v>
      </c>
      <c r="D20" s="40">
        <v>2500</v>
      </c>
      <c r="E20" s="40">
        <v>8</v>
      </c>
      <c r="F20" s="41">
        <f t="shared" si="0"/>
        <v>1296</v>
      </c>
      <c r="G20" s="40" t="s">
        <v>18</v>
      </c>
    </row>
    <row r="21" spans="1:7" s="5" customFormat="1" ht="21.6" customHeight="1">
      <c r="A21" s="39" t="s">
        <v>17</v>
      </c>
      <c r="B21" s="39">
        <v>25</v>
      </c>
      <c r="C21" s="39">
        <v>1200</v>
      </c>
      <c r="D21" s="40">
        <v>2500</v>
      </c>
      <c r="E21" s="40">
        <v>6</v>
      </c>
      <c r="F21" s="41">
        <f t="shared" si="0"/>
        <v>1215</v>
      </c>
      <c r="G21" s="40" t="s">
        <v>18</v>
      </c>
    </row>
    <row r="22" spans="1:7" s="5" customFormat="1" ht="21.6" customHeight="1">
      <c r="A22" s="39" t="s">
        <v>17</v>
      </c>
      <c r="B22" s="39">
        <v>30</v>
      </c>
      <c r="C22" s="39">
        <v>1200</v>
      </c>
      <c r="D22" s="40">
        <v>2500</v>
      </c>
      <c r="E22" s="40">
        <v>4</v>
      </c>
      <c r="F22" s="41">
        <f t="shared" si="0"/>
        <v>972.00000000000011</v>
      </c>
      <c r="G22" s="40" t="s">
        <v>18</v>
      </c>
    </row>
    <row r="23" spans="1:7" s="5" customFormat="1" ht="21.6" customHeight="1">
      <c r="A23" s="39" t="s">
        <v>17</v>
      </c>
      <c r="B23" s="39">
        <v>30</v>
      </c>
      <c r="C23" s="39">
        <v>1210</v>
      </c>
      <c r="D23" s="40">
        <v>2970</v>
      </c>
      <c r="E23" s="40">
        <v>2</v>
      </c>
      <c r="F23" s="41">
        <f t="shared" si="0"/>
        <v>582.17939999999999</v>
      </c>
      <c r="G23" s="40" t="s">
        <v>18</v>
      </c>
    </row>
    <row r="24" spans="1:7" s="5" customFormat="1" ht="21.6" customHeight="1">
      <c r="A24" s="39" t="s">
        <v>17</v>
      </c>
      <c r="B24" s="39">
        <v>30</v>
      </c>
      <c r="C24" s="39">
        <v>1190</v>
      </c>
      <c r="D24" s="40">
        <v>2970</v>
      </c>
      <c r="E24" s="40">
        <v>2</v>
      </c>
      <c r="F24" s="41">
        <f t="shared" si="0"/>
        <v>572.5566</v>
      </c>
      <c r="G24" s="40" t="s">
        <v>18</v>
      </c>
    </row>
    <row r="25" spans="1:7" s="5" customFormat="1" ht="21.6" customHeight="1">
      <c r="A25" s="39" t="s">
        <v>17</v>
      </c>
      <c r="B25" s="39">
        <v>35</v>
      </c>
      <c r="C25" s="39">
        <v>1200</v>
      </c>
      <c r="D25" s="40">
        <v>2500</v>
      </c>
      <c r="E25" s="40">
        <v>4</v>
      </c>
      <c r="F25" s="41">
        <f t="shared" si="0"/>
        <v>1134</v>
      </c>
      <c r="G25" s="40" t="s">
        <v>18</v>
      </c>
    </row>
  </sheetData>
  <autoFilter ref="A3:G25">
    <filterColumn colId="0"/>
  </autoFilter>
  <mergeCells count="2">
    <mergeCell ref="A1:G1"/>
    <mergeCell ref="A2:G2"/>
  </mergeCells>
  <phoneticPr fontId="19" type="noConversion"/>
  <printOptions horizontalCentered="1"/>
  <pageMargins left="0.31458333333333299" right="0.31458333333333299" top="0.35416666666666702" bottom="0.35416666666666702" header="0.31458333333333299" footer="0.31458333333333299"/>
</worksheet>
</file>

<file path=xl/worksheets/sheet83.xml><?xml version="1.0" encoding="utf-8"?>
<worksheet xmlns="http://schemas.openxmlformats.org/spreadsheetml/2006/main" xmlns:r="http://schemas.openxmlformats.org/officeDocument/2006/relationships">
  <dimension ref="A1:IV19"/>
  <sheetViews>
    <sheetView workbookViewId="0">
      <pane ySplit="3" topLeftCell="A4" activePane="bottomLeft" state="frozen"/>
      <selection pane="bottomLeft" activeCell="I20" sqref="I20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31.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55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 t="s">
        <v>9</v>
      </c>
      <c r="B4" s="23">
        <v>10</v>
      </c>
      <c r="C4" s="23">
        <v>1010</v>
      </c>
      <c r="D4" s="17">
        <v>3000</v>
      </c>
      <c r="E4" s="17">
        <v>6</v>
      </c>
      <c r="F4" s="15">
        <f t="shared" ref="F4:F19" si="0">B4*C4*D4*2.7/1000000*E4</f>
        <v>490.86</v>
      </c>
      <c r="G4" s="16"/>
    </row>
    <row r="5" spans="1:24" s="5" customFormat="1" ht="25.9" customHeight="1">
      <c r="A5" s="23" t="s">
        <v>9</v>
      </c>
      <c r="B5" s="23">
        <v>16</v>
      </c>
      <c r="C5" s="23">
        <v>1220</v>
      </c>
      <c r="D5" s="17">
        <v>2900</v>
      </c>
      <c r="E5" s="17">
        <v>1</v>
      </c>
      <c r="F5" s="15">
        <f t="shared" si="0"/>
        <v>152.8416</v>
      </c>
      <c r="G5" s="16"/>
    </row>
    <row r="6" spans="1:24" s="5" customFormat="1" ht="25.9" customHeight="1">
      <c r="A6" s="24" t="s">
        <v>9</v>
      </c>
      <c r="B6" s="24">
        <v>35</v>
      </c>
      <c r="C6" s="24">
        <v>1220</v>
      </c>
      <c r="D6" s="13">
        <v>3000</v>
      </c>
      <c r="E6" s="17">
        <f>7-6</f>
        <v>1</v>
      </c>
      <c r="F6" s="12">
        <f t="shared" si="0"/>
        <v>345.87</v>
      </c>
      <c r="G6" s="13"/>
    </row>
    <row r="7" spans="1:24" s="5" customFormat="1" ht="25.9" customHeight="1">
      <c r="A7" s="24" t="s">
        <v>9</v>
      </c>
      <c r="B7" s="24">
        <v>35</v>
      </c>
      <c r="C7" s="24">
        <v>1220</v>
      </c>
      <c r="D7" s="37">
        <v>2500</v>
      </c>
      <c r="E7" s="17">
        <f>1-1</f>
        <v>0</v>
      </c>
      <c r="F7" s="12">
        <f t="shared" si="0"/>
        <v>0</v>
      </c>
      <c r="G7" s="13"/>
    </row>
    <row r="8" spans="1:24" s="5" customFormat="1" ht="25.9" customHeight="1">
      <c r="A8" s="24" t="s">
        <v>9</v>
      </c>
      <c r="B8" s="24">
        <v>35</v>
      </c>
      <c r="C8" s="24">
        <v>1220</v>
      </c>
      <c r="D8" s="37">
        <v>2950</v>
      </c>
      <c r="E8" s="17">
        <v>1</v>
      </c>
      <c r="F8" s="12">
        <f t="shared" si="0"/>
        <v>340.10550000000001</v>
      </c>
      <c r="G8" s="13"/>
    </row>
    <row r="9" spans="1:24" s="5" customFormat="1" ht="25.9" customHeight="1">
      <c r="A9" s="23" t="s">
        <v>9</v>
      </c>
      <c r="B9" s="37">
        <v>42</v>
      </c>
      <c r="C9" s="24">
        <v>1200</v>
      </c>
      <c r="D9" s="37">
        <v>2500</v>
      </c>
      <c r="E9" s="24">
        <v>3</v>
      </c>
      <c r="F9" s="25">
        <f t="shared" si="0"/>
        <v>1020.5999999999999</v>
      </c>
      <c r="G9" s="13"/>
    </row>
    <row r="10" spans="1:24" s="5" customFormat="1" ht="25.9" customHeight="1">
      <c r="A10" s="23" t="s">
        <v>9</v>
      </c>
      <c r="B10" s="13">
        <v>45</v>
      </c>
      <c r="C10" s="13">
        <v>1220</v>
      </c>
      <c r="D10" s="13">
        <v>3000</v>
      </c>
      <c r="E10" s="13">
        <f>3-3</f>
        <v>0</v>
      </c>
      <c r="F10" s="25">
        <f t="shared" si="0"/>
        <v>0</v>
      </c>
      <c r="G10" s="13"/>
    </row>
    <row r="11" spans="1:24" s="5" customFormat="1" ht="25.9" customHeight="1">
      <c r="A11" s="23" t="s">
        <v>9</v>
      </c>
      <c r="B11" s="23">
        <v>54</v>
      </c>
      <c r="C11" s="23">
        <v>1220</v>
      </c>
      <c r="D11" s="17">
        <v>3000</v>
      </c>
      <c r="E11" s="17">
        <v>1</v>
      </c>
      <c r="F11" s="15">
        <f t="shared" si="0"/>
        <v>533.62800000000004</v>
      </c>
      <c r="G11" s="16"/>
    </row>
    <row r="12" spans="1:24" s="5" customFormat="1" ht="25.9" customHeight="1">
      <c r="A12" s="24" t="s">
        <v>9</v>
      </c>
      <c r="B12" s="24">
        <v>60</v>
      </c>
      <c r="C12" s="24">
        <v>1220</v>
      </c>
      <c r="D12" s="13">
        <v>3000</v>
      </c>
      <c r="E12" s="17">
        <v>2</v>
      </c>
      <c r="F12" s="12">
        <f t="shared" si="0"/>
        <v>1185.8399999999999</v>
      </c>
      <c r="G12" s="13" t="s">
        <v>30</v>
      </c>
    </row>
    <row r="13" spans="1:24" s="5" customFormat="1" ht="25.9" customHeight="1">
      <c r="A13" s="24" t="s">
        <v>9</v>
      </c>
      <c r="B13" s="24">
        <v>65</v>
      </c>
      <c r="C13" s="24">
        <v>1220</v>
      </c>
      <c r="D13" s="13">
        <v>3000</v>
      </c>
      <c r="E13" s="17">
        <v>0</v>
      </c>
      <c r="F13" s="12">
        <f t="shared" si="0"/>
        <v>0</v>
      </c>
      <c r="G13" s="13"/>
    </row>
    <row r="14" spans="1:24" s="5" customFormat="1" ht="25.9" customHeight="1">
      <c r="A14" s="24" t="s">
        <v>9</v>
      </c>
      <c r="B14" s="24">
        <v>70</v>
      </c>
      <c r="C14" s="24">
        <v>1220</v>
      </c>
      <c r="D14" s="13">
        <v>3000</v>
      </c>
      <c r="E14" s="17">
        <f>2-2</f>
        <v>0</v>
      </c>
      <c r="F14" s="12">
        <f t="shared" si="0"/>
        <v>0</v>
      </c>
      <c r="G14" s="13"/>
    </row>
    <row r="15" spans="1:24" s="5" customFormat="1" ht="25.9" customHeight="1">
      <c r="A15" s="24" t="s">
        <v>9</v>
      </c>
      <c r="B15" s="24">
        <v>75</v>
      </c>
      <c r="C15" s="24">
        <v>1220</v>
      </c>
      <c r="D15" s="13">
        <v>3000</v>
      </c>
      <c r="E15" s="17">
        <f>1-1</f>
        <v>0</v>
      </c>
      <c r="F15" s="12">
        <f t="shared" si="0"/>
        <v>0</v>
      </c>
      <c r="G15" s="13"/>
    </row>
    <row r="16" spans="1:24" s="5" customFormat="1" ht="25.9" customHeight="1">
      <c r="A16" s="24" t="s">
        <v>9</v>
      </c>
      <c r="B16" s="24">
        <v>85</v>
      </c>
      <c r="C16" s="24">
        <v>1220</v>
      </c>
      <c r="D16" s="13">
        <v>3000</v>
      </c>
      <c r="E16" s="17">
        <f>1-1</f>
        <v>0</v>
      </c>
      <c r="F16" s="12">
        <f t="shared" si="0"/>
        <v>0</v>
      </c>
      <c r="G16" s="13"/>
    </row>
    <row r="17" spans="1:7" s="5" customFormat="1" ht="25.9" customHeight="1">
      <c r="A17" s="24" t="s">
        <v>9</v>
      </c>
      <c r="B17" s="24">
        <v>90</v>
      </c>
      <c r="C17" s="24">
        <v>1220</v>
      </c>
      <c r="D17" s="13">
        <v>3000</v>
      </c>
      <c r="E17" s="17">
        <v>1</v>
      </c>
      <c r="F17" s="12">
        <f t="shared" si="0"/>
        <v>889.38</v>
      </c>
      <c r="G17" s="13"/>
    </row>
    <row r="18" spans="1:7" s="5" customFormat="1" ht="25.9" customHeight="1">
      <c r="A18" s="24" t="s">
        <v>9</v>
      </c>
      <c r="B18" s="24">
        <v>95</v>
      </c>
      <c r="C18" s="24">
        <v>1220</v>
      </c>
      <c r="D18" s="13">
        <v>3000</v>
      </c>
      <c r="E18" s="17">
        <v>1</v>
      </c>
      <c r="F18" s="12">
        <f t="shared" si="0"/>
        <v>938.79000000000008</v>
      </c>
      <c r="G18" s="13"/>
    </row>
    <row r="19" spans="1:7" s="5" customFormat="1" ht="25.9" customHeight="1">
      <c r="A19" s="23" t="s">
        <v>9</v>
      </c>
      <c r="B19" s="23">
        <v>155</v>
      </c>
      <c r="C19" s="23">
        <v>1100</v>
      </c>
      <c r="D19" s="17">
        <v>2100</v>
      </c>
      <c r="E19" s="17">
        <v>1</v>
      </c>
      <c r="F19" s="12">
        <f t="shared" si="0"/>
        <v>966.73500000000013</v>
      </c>
      <c r="G19" s="16"/>
    </row>
  </sheetData>
  <autoFilter ref="A3:G19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>
  <dimension ref="A1:IV42"/>
  <sheetViews>
    <sheetView workbookViewId="0">
      <pane ySplit="3" topLeftCell="A4" activePane="bottomLeft" state="frozen"/>
      <selection pane="bottomLeft" activeCell="F19" sqref="F19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55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4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20</v>
      </c>
      <c r="C13" s="24">
        <v>450</v>
      </c>
      <c r="D13" s="13">
        <v>450</v>
      </c>
      <c r="E13" s="17">
        <v>34</v>
      </c>
      <c r="F13" s="15">
        <f t="shared" si="0"/>
        <v>371.79</v>
      </c>
      <c r="G13" s="13"/>
    </row>
    <row r="14" spans="1:24" s="5" customFormat="1" ht="25.9" customHeight="1">
      <c r="A14" s="24">
        <v>5083</v>
      </c>
      <c r="B14" s="24">
        <v>42</v>
      </c>
      <c r="C14" s="24">
        <v>780</v>
      </c>
      <c r="D14" s="13">
        <v>780</v>
      </c>
      <c r="E14" s="17">
        <v>5</v>
      </c>
      <c r="F14" s="15">
        <f t="shared" si="0"/>
        <v>344.96280000000002</v>
      </c>
      <c r="G14" s="13"/>
    </row>
    <row r="15" spans="1:24" s="5" customFormat="1" ht="25.9" customHeight="1">
      <c r="A15" s="28"/>
      <c r="B15" s="28"/>
      <c r="C15" s="28"/>
      <c r="D15" s="29"/>
      <c r="E15" s="31"/>
      <c r="F15" s="32"/>
      <c r="G15" s="29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33"/>
      <c r="B17" s="33"/>
      <c r="C17" s="33"/>
      <c r="D17" s="31"/>
      <c r="E17" s="31"/>
      <c r="F17" s="34"/>
      <c r="G17" s="35"/>
    </row>
    <row r="18" spans="1:7" s="5" customFormat="1" ht="25.9" customHeight="1">
      <c r="A18" s="33"/>
      <c r="B18" s="28"/>
      <c r="C18" s="28"/>
      <c r="D18" s="29"/>
      <c r="E18" s="28"/>
      <c r="F18" s="30"/>
      <c r="G18" s="29"/>
    </row>
    <row r="19" spans="1:7" s="5" customFormat="1" ht="25.9" customHeight="1">
      <c r="A19" s="28"/>
      <c r="B19" s="28"/>
      <c r="C19" s="28"/>
      <c r="D19" s="29"/>
      <c r="E19" s="31"/>
      <c r="F19" s="32"/>
      <c r="G19" s="29"/>
    </row>
    <row r="20" spans="1:7" s="5" customFormat="1" ht="25.9" customHeight="1">
      <c r="A20" s="33"/>
      <c r="B20" s="33"/>
      <c r="C20" s="33"/>
      <c r="D20" s="31"/>
      <c r="E20" s="31"/>
      <c r="F20" s="34"/>
      <c r="G20" s="35"/>
    </row>
    <row r="21" spans="1:7" s="5" customFormat="1" ht="25.9" customHeight="1">
      <c r="A21" s="28"/>
      <c r="B21" s="28"/>
      <c r="C21" s="28"/>
      <c r="D21" s="29"/>
      <c r="E21" s="31"/>
      <c r="F21" s="32"/>
      <c r="G21" s="29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33"/>
      <c r="B28" s="33"/>
      <c r="C28" s="33"/>
      <c r="D28" s="31"/>
      <c r="E28" s="31"/>
      <c r="F28" s="34"/>
      <c r="G28" s="35"/>
    </row>
    <row r="29" spans="1:7" s="5" customFormat="1" ht="25.9" customHeight="1">
      <c r="A29" s="28"/>
      <c r="B29" s="28"/>
      <c r="C29" s="28"/>
      <c r="D29" s="29"/>
      <c r="E29" s="31"/>
      <c r="F29" s="32"/>
      <c r="G29" s="29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33"/>
      <c r="B34" s="33"/>
      <c r="C34" s="33"/>
      <c r="D34" s="31"/>
      <c r="E34" s="31"/>
      <c r="F34" s="34"/>
      <c r="G34" s="35"/>
    </row>
    <row r="35" spans="1:7" s="5" customFormat="1" ht="25.9" customHeight="1">
      <c r="A35" s="28"/>
      <c r="B35" s="28"/>
      <c r="C35" s="28"/>
      <c r="D35" s="29"/>
      <c r="E35" s="28"/>
      <c r="F35" s="30"/>
      <c r="G35" s="29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 t="s">
        <v>19</v>
      </c>
      <c r="B42" s="28"/>
      <c r="C42" s="28"/>
      <c r="D42" s="29"/>
      <c r="E42" s="28"/>
      <c r="F42" s="30">
        <f>SUM(F4:F41)</f>
        <v>7733.6046000000006</v>
      </c>
      <c r="G42" s="29"/>
    </row>
  </sheetData>
  <autoFilter ref="A3:G34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>
  <dimension ref="A1:IV20"/>
  <sheetViews>
    <sheetView workbookViewId="0">
      <pane ySplit="3" topLeftCell="A4" activePane="bottomLeft" state="frozen"/>
      <selection pane="bottomLeft" activeCell="G16" sqref="G16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31.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14</v>
      </c>
      <c r="B1" s="51"/>
      <c r="C1" s="51"/>
      <c r="D1" s="51"/>
      <c r="E1" s="51"/>
      <c r="F1" s="51"/>
      <c r="G1" s="51"/>
    </row>
    <row r="2" spans="1:24" ht="27" customHeight="1">
      <c r="A2" s="52" t="s">
        <v>56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15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 t="s">
        <v>9</v>
      </c>
      <c r="B4" s="23">
        <v>10</v>
      </c>
      <c r="C4" s="23">
        <v>1220</v>
      </c>
      <c r="D4" s="17">
        <v>3000</v>
      </c>
      <c r="E4" s="17">
        <v>1</v>
      </c>
      <c r="F4" s="15">
        <f>B4*C4*D4*2.7/1000000*E4</f>
        <v>98.82</v>
      </c>
      <c r="G4" s="16"/>
    </row>
    <row r="5" spans="1:24" s="5" customFormat="1" ht="25.9" customHeight="1">
      <c r="A5" s="23" t="s">
        <v>9</v>
      </c>
      <c r="B5" s="23">
        <v>12</v>
      </c>
      <c r="C5" s="23">
        <v>1220</v>
      </c>
      <c r="D5" s="17">
        <v>3000</v>
      </c>
      <c r="E5" s="17">
        <f>3+9+8</f>
        <v>20</v>
      </c>
      <c r="F5" s="15">
        <f>B5*C5*D5*2.7/1000000*E5</f>
        <v>2371.6800000000003</v>
      </c>
      <c r="G5" s="16"/>
    </row>
    <row r="6" spans="1:24" s="5" customFormat="1" ht="25.9" customHeight="1">
      <c r="A6" s="24" t="s">
        <v>9</v>
      </c>
      <c r="B6" s="24">
        <v>12</v>
      </c>
      <c r="C6" s="24">
        <v>1220</v>
      </c>
      <c r="D6" s="37">
        <v>2500</v>
      </c>
      <c r="E6" s="17">
        <v>1</v>
      </c>
      <c r="F6" s="15">
        <f t="shared" ref="F6:F20" si="0">B6*C6*D6*2.7/1000000*E6</f>
        <v>98.82</v>
      </c>
      <c r="G6" s="13"/>
    </row>
    <row r="7" spans="1:24" s="5" customFormat="1" ht="25.9" customHeight="1">
      <c r="A7" s="24" t="s">
        <v>9</v>
      </c>
      <c r="B7" s="24">
        <v>14</v>
      </c>
      <c r="C7" s="24">
        <v>1220</v>
      </c>
      <c r="D7" s="13">
        <v>3000</v>
      </c>
      <c r="E7" s="17">
        <v>1</v>
      </c>
      <c r="F7" s="15">
        <f t="shared" si="0"/>
        <v>138.34800000000001</v>
      </c>
      <c r="G7" s="13"/>
    </row>
    <row r="8" spans="1:24" s="5" customFormat="1" ht="25.9" customHeight="1">
      <c r="A8" s="24" t="s">
        <v>9</v>
      </c>
      <c r="B8" s="24">
        <v>16</v>
      </c>
      <c r="C8" s="24">
        <v>1220</v>
      </c>
      <c r="D8" s="37">
        <v>2500</v>
      </c>
      <c r="E8" s="17">
        <v>2</v>
      </c>
      <c r="F8" s="15">
        <f t="shared" si="0"/>
        <v>263.52000000000004</v>
      </c>
      <c r="G8" s="13"/>
    </row>
    <row r="9" spans="1:24" s="5" customFormat="1" ht="25.9" customHeight="1">
      <c r="A9" s="24" t="s">
        <v>9</v>
      </c>
      <c r="B9" s="24">
        <v>18</v>
      </c>
      <c r="C9" s="24">
        <v>1220</v>
      </c>
      <c r="D9" s="13">
        <v>3000</v>
      </c>
      <c r="E9" s="17">
        <v>2</v>
      </c>
      <c r="F9" s="15">
        <f t="shared" si="0"/>
        <v>355.75200000000001</v>
      </c>
      <c r="G9" s="13"/>
    </row>
    <row r="10" spans="1:24" s="5" customFormat="1" ht="25.9" customHeight="1">
      <c r="A10" s="24" t="s">
        <v>9</v>
      </c>
      <c r="B10" s="24">
        <v>20</v>
      </c>
      <c r="C10" s="24">
        <v>1220</v>
      </c>
      <c r="D10" s="13">
        <v>3000</v>
      </c>
      <c r="E10" s="17">
        <v>3</v>
      </c>
      <c r="F10" s="15">
        <f t="shared" si="0"/>
        <v>592.91999999999996</v>
      </c>
      <c r="G10" s="13"/>
    </row>
    <row r="11" spans="1:24" s="5" customFormat="1" ht="25.9" customHeight="1">
      <c r="A11" s="23" t="s">
        <v>9</v>
      </c>
      <c r="B11" s="13">
        <v>20</v>
      </c>
      <c r="C11" s="24">
        <v>1220</v>
      </c>
      <c r="D11" s="37">
        <v>2500</v>
      </c>
      <c r="E11" s="24">
        <v>1</v>
      </c>
      <c r="F11" s="15">
        <f t="shared" si="0"/>
        <v>164.7</v>
      </c>
      <c r="G11" s="13"/>
    </row>
    <row r="12" spans="1:24" s="5" customFormat="1" ht="25.9" customHeight="1">
      <c r="A12" s="23" t="s">
        <v>9</v>
      </c>
      <c r="B12" s="13">
        <v>22</v>
      </c>
      <c r="C12" s="13">
        <v>1220</v>
      </c>
      <c r="D12" s="37">
        <v>2500</v>
      </c>
      <c r="E12" s="13">
        <v>1</v>
      </c>
      <c r="F12" s="15">
        <f t="shared" si="0"/>
        <v>181.17</v>
      </c>
      <c r="G12" s="13"/>
    </row>
    <row r="13" spans="1:24" s="5" customFormat="1" ht="25.9" customHeight="1">
      <c r="A13" s="23" t="s">
        <v>9</v>
      </c>
      <c r="B13" s="23">
        <v>35</v>
      </c>
      <c r="C13" s="23">
        <v>1220</v>
      </c>
      <c r="D13" s="17">
        <v>3000</v>
      </c>
      <c r="E13" s="17">
        <v>1</v>
      </c>
      <c r="F13" s="15">
        <f t="shared" si="0"/>
        <v>345.87</v>
      </c>
      <c r="G13" s="16"/>
    </row>
    <row r="14" spans="1:24" s="5" customFormat="1" ht="25.9" customHeight="1">
      <c r="A14" s="24" t="s">
        <v>9</v>
      </c>
      <c r="B14" s="37">
        <v>42</v>
      </c>
      <c r="C14" s="24">
        <v>1200</v>
      </c>
      <c r="D14" s="13">
        <v>2500</v>
      </c>
      <c r="E14" s="17">
        <v>3</v>
      </c>
      <c r="F14" s="15">
        <f t="shared" si="0"/>
        <v>1020.5999999999999</v>
      </c>
      <c r="G14" s="13" t="s">
        <v>57</v>
      </c>
    </row>
    <row r="15" spans="1:24" s="5" customFormat="1" ht="25.9" customHeight="1">
      <c r="A15" s="24" t="s">
        <v>9</v>
      </c>
      <c r="B15" s="24">
        <v>45</v>
      </c>
      <c r="C15" s="24">
        <v>1220</v>
      </c>
      <c r="D15" s="13">
        <v>3000</v>
      </c>
      <c r="E15" s="17">
        <v>2</v>
      </c>
      <c r="F15" s="15">
        <f t="shared" si="0"/>
        <v>889.38</v>
      </c>
      <c r="G15" s="13"/>
    </row>
    <row r="16" spans="1:24" s="5" customFormat="1" ht="25.9" customHeight="1">
      <c r="A16" s="24" t="s">
        <v>9</v>
      </c>
      <c r="B16" s="24">
        <v>50</v>
      </c>
      <c r="C16" s="24">
        <v>1220</v>
      </c>
      <c r="D16" s="13">
        <v>3000</v>
      </c>
      <c r="E16" s="17">
        <v>4</v>
      </c>
      <c r="F16" s="15">
        <f t="shared" si="0"/>
        <v>1976.4000000000003</v>
      </c>
      <c r="G16" s="13"/>
    </row>
    <row r="17" spans="1:7" s="5" customFormat="1" ht="25.9" customHeight="1">
      <c r="A17" s="24" t="s">
        <v>9</v>
      </c>
      <c r="B17" s="24">
        <v>55</v>
      </c>
      <c r="C17" s="24">
        <v>1220</v>
      </c>
      <c r="D17" s="13">
        <v>3000</v>
      </c>
      <c r="E17" s="17">
        <v>1</v>
      </c>
      <c r="F17" s="15">
        <f t="shared" si="0"/>
        <v>543.51</v>
      </c>
      <c r="G17" s="13" t="s">
        <v>16</v>
      </c>
    </row>
    <row r="18" spans="1:7" s="5" customFormat="1" ht="25.9" customHeight="1">
      <c r="A18" s="24" t="s">
        <v>9</v>
      </c>
      <c r="B18" s="24">
        <v>90</v>
      </c>
      <c r="C18" s="24">
        <v>1220</v>
      </c>
      <c r="D18" s="13">
        <v>3000</v>
      </c>
      <c r="E18" s="17">
        <v>1</v>
      </c>
      <c r="F18" s="15">
        <f t="shared" si="0"/>
        <v>889.38</v>
      </c>
      <c r="G18" s="13"/>
    </row>
    <row r="19" spans="1:7" s="5" customFormat="1" ht="25.9" customHeight="1">
      <c r="A19" s="24" t="s">
        <v>9</v>
      </c>
      <c r="B19" s="24">
        <v>95</v>
      </c>
      <c r="C19" s="24">
        <v>1220</v>
      </c>
      <c r="D19" s="13">
        <v>3000</v>
      </c>
      <c r="E19" s="17">
        <v>1</v>
      </c>
      <c r="F19" s="15">
        <f t="shared" si="0"/>
        <v>938.79000000000008</v>
      </c>
      <c r="G19" s="13"/>
    </row>
    <row r="20" spans="1:7" s="5" customFormat="1" ht="25.9" customHeight="1">
      <c r="A20" s="24" t="s">
        <v>9</v>
      </c>
      <c r="B20" s="24">
        <v>155</v>
      </c>
      <c r="C20" s="24">
        <v>1100</v>
      </c>
      <c r="D20" s="13">
        <v>2100</v>
      </c>
      <c r="E20" s="17">
        <v>1</v>
      </c>
      <c r="F20" s="15">
        <f t="shared" si="0"/>
        <v>966.73500000000013</v>
      </c>
      <c r="G20" s="13"/>
    </row>
  </sheetData>
  <autoFilter ref="A3:G20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>
  <dimension ref="A1:IV23"/>
  <sheetViews>
    <sheetView workbookViewId="0">
      <pane ySplit="3" topLeftCell="A4" activePane="bottomLeft" state="frozen"/>
      <selection pane="bottomLeft" activeCell="G16" sqref="G16"/>
    </sheetView>
  </sheetViews>
  <sheetFormatPr defaultColWidth="9" defaultRowHeight="13.5"/>
  <cols>
    <col min="1" max="4" width="12.125" style="1" customWidth="1"/>
    <col min="5" max="5" width="16.625" style="2" customWidth="1"/>
    <col min="6" max="6" width="11.375" style="3" customWidth="1"/>
    <col min="7" max="7" width="12.75" style="4" customWidth="1"/>
    <col min="8" max="22" width="8.875" style="5" customWidth="1"/>
    <col min="23" max="256" width="8.875" style="1" customWidth="1"/>
  </cols>
  <sheetData>
    <row r="1" spans="1:24" ht="29.25" customHeight="1">
      <c r="A1" s="51" t="s">
        <v>0</v>
      </c>
      <c r="B1" s="51"/>
      <c r="C1" s="51"/>
      <c r="D1" s="51"/>
      <c r="E1" s="51"/>
      <c r="F1" s="51"/>
      <c r="G1" s="51"/>
    </row>
    <row r="2" spans="1:24" ht="27" customHeight="1">
      <c r="A2" s="52" t="s">
        <v>56</v>
      </c>
      <c r="B2" s="52"/>
      <c r="C2" s="52"/>
      <c r="D2" s="52"/>
      <c r="E2" s="52"/>
      <c r="F2" s="52"/>
      <c r="G2" s="52"/>
    </row>
    <row r="3" spans="1:24" s="5" customFormat="1" ht="31.5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W3" s="1"/>
      <c r="X3" s="1"/>
    </row>
    <row r="4" spans="1:24" s="5" customFormat="1" ht="21" customHeight="1">
      <c r="A4" s="24" t="s">
        <v>9</v>
      </c>
      <c r="B4" s="24">
        <v>8</v>
      </c>
      <c r="C4" s="24">
        <v>1220</v>
      </c>
      <c r="D4" s="24">
        <v>2500</v>
      </c>
      <c r="E4" s="42">
        <v>1</v>
      </c>
      <c r="F4" s="12">
        <f t="shared" ref="F4:F23" si="0">B4*C4*D4*2.7/1000000*E4</f>
        <v>65.88000000000001</v>
      </c>
      <c r="G4" s="9"/>
      <c r="W4" s="1"/>
      <c r="X4" s="1"/>
    </row>
    <row r="5" spans="1:24" s="5" customFormat="1" ht="21" customHeight="1">
      <c r="A5" s="24" t="s">
        <v>9</v>
      </c>
      <c r="B5" s="24">
        <v>18</v>
      </c>
      <c r="C5" s="24">
        <v>1220</v>
      </c>
      <c r="D5" s="24">
        <v>3000</v>
      </c>
      <c r="E5" s="42">
        <v>2</v>
      </c>
      <c r="F5" s="12">
        <f t="shared" si="0"/>
        <v>355.75200000000001</v>
      </c>
      <c r="G5" s="9"/>
      <c r="W5" s="1"/>
      <c r="X5" s="1"/>
    </row>
    <row r="6" spans="1:24" s="5" customFormat="1" ht="21" customHeight="1">
      <c r="A6" s="24" t="s">
        <v>9</v>
      </c>
      <c r="B6" s="24">
        <v>20</v>
      </c>
      <c r="C6" s="24">
        <v>1220</v>
      </c>
      <c r="D6" s="24">
        <v>3000</v>
      </c>
      <c r="E6" s="42">
        <f>8+5</f>
        <v>13</v>
      </c>
      <c r="F6" s="12">
        <f t="shared" si="0"/>
        <v>2569.3199999999997</v>
      </c>
      <c r="G6" s="9"/>
      <c r="W6" s="1"/>
      <c r="X6" s="1"/>
    </row>
    <row r="7" spans="1:24" s="5" customFormat="1" ht="21" customHeight="1">
      <c r="A7" s="24" t="s">
        <v>9</v>
      </c>
      <c r="B7" s="24">
        <v>22</v>
      </c>
      <c r="C7" s="24">
        <v>1220</v>
      </c>
      <c r="D7" s="24">
        <v>3000</v>
      </c>
      <c r="E7" s="42">
        <v>4</v>
      </c>
      <c r="F7" s="12">
        <f t="shared" si="0"/>
        <v>869.61599999999999</v>
      </c>
      <c r="G7" s="9"/>
      <c r="W7" s="1"/>
      <c r="X7" s="1"/>
    </row>
    <row r="8" spans="1:24" s="5" customFormat="1" ht="21" customHeight="1">
      <c r="A8" s="24" t="s">
        <v>9</v>
      </c>
      <c r="B8" s="24">
        <v>25</v>
      </c>
      <c r="C8" s="24">
        <v>1220</v>
      </c>
      <c r="D8" s="24">
        <v>3000</v>
      </c>
      <c r="E8" s="42">
        <v>2</v>
      </c>
      <c r="F8" s="12">
        <f t="shared" si="0"/>
        <v>494.10000000000008</v>
      </c>
      <c r="G8" s="9"/>
      <c r="W8" s="1"/>
      <c r="X8" s="1"/>
    </row>
    <row r="9" spans="1:24" s="5" customFormat="1" ht="21.6" customHeight="1">
      <c r="A9" s="10" t="s">
        <v>9</v>
      </c>
      <c r="B9" s="10">
        <v>30</v>
      </c>
      <c r="C9" s="10">
        <v>1200</v>
      </c>
      <c r="D9" s="10">
        <v>3000</v>
      </c>
      <c r="E9" s="11">
        <f>2</f>
        <v>2</v>
      </c>
      <c r="F9" s="12">
        <f t="shared" si="0"/>
        <v>583.20000000000005</v>
      </c>
      <c r="G9" s="13"/>
    </row>
    <row r="10" spans="1:24" s="5" customFormat="1" ht="21.6" customHeight="1">
      <c r="A10" s="10" t="s">
        <v>9</v>
      </c>
      <c r="B10" s="10">
        <v>70</v>
      </c>
      <c r="C10" s="10">
        <v>1220</v>
      </c>
      <c r="D10" s="38">
        <v>3000</v>
      </c>
      <c r="E10" s="11">
        <f>4-2</f>
        <v>2</v>
      </c>
      <c r="F10" s="12">
        <f t="shared" si="0"/>
        <v>1383.48</v>
      </c>
      <c r="G10" s="13"/>
    </row>
    <row r="11" spans="1:24" s="5" customFormat="1" ht="21.6" customHeight="1">
      <c r="A11" s="10" t="s">
        <v>9</v>
      </c>
      <c r="B11" s="10">
        <v>75</v>
      </c>
      <c r="C11" s="10">
        <v>1220</v>
      </c>
      <c r="D11" s="38">
        <v>3000</v>
      </c>
      <c r="E11" s="11">
        <f>2-1</f>
        <v>1</v>
      </c>
      <c r="F11" s="12">
        <f t="shared" si="0"/>
        <v>741.15</v>
      </c>
      <c r="G11" s="13"/>
    </row>
    <row r="12" spans="1:24" s="5" customFormat="1" ht="21.6" customHeight="1">
      <c r="A12" s="10" t="s">
        <v>9</v>
      </c>
      <c r="B12" s="10">
        <v>75</v>
      </c>
      <c r="C12" s="10">
        <v>1220</v>
      </c>
      <c r="D12" s="14">
        <v>2870</v>
      </c>
      <c r="E12" s="11">
        <f>1</f>
        <v>1</v>
      </c>
      <c r="F12" s="15">
        <f t="shared" si="0"/>
        <v>709.0335</v>
      </c>
      <c r="G12" s="16"/>
    </row>
    <row r="13" spans="1:24" s="5" customFormat="1" ht="21.6" customHeight="1">
      <c r="A13" s="10" t="s">
        <v>9</v>
      </c>
      <c r="B13" s="10">
        <v>85</v>
      </c>
      <c r="C13" s="10">
        <v>1220</v>
      </c>
      <c r="D13" s="10">
        <v>3000</v>
      </c>
      <c r="E13" s="11">
        <f>4-2</f>
        <v>2</v>
      </c>
      <c r="F13" s="15">
        <f t="shared" si="0"/>
        <v>1679.94</v>
      </c>
      <c r="G13" s="17"/>
    </row>
    <row r="14" spans="1:24" s="5" customFormat="1" ht="21.6" customHeight="1">
      <c r="A14" s="10" t="s">
        <v>9</v>
      </c>
      <c r="B14" s="10">
        <v>85</v>
      </c>
      <c r="C14" s="10">
        <v>1220</v>
      </c>
      <c r="D14" s="14">
        <v>2950</v>
      </c>
      <c r="E14" s="11">
        <v>1</v>
      </c>
      <c r="F14" s="15">
        <f t="shared" si="0"/>
        <v>825.97050000000002</v>
      </c>
      <c r="G14" s="17"/>
    </row>
    <row r="15" spans="1:24" s="5" customFormat="1" ht="21.6" customHeight="1">
      <c r="A15" s="10" t="s">
        <v>9</v>
      </c>
      <c r="B15" s="10">
        <v>90</v>
      </c>
      <c r="C15" s="10">
        <v>1220</v>
      </c>
      <c r="D15" s="38">
        <v>3000</v>
      </c>
      <c r="E15" s="11">
        <f>2-1</f>
        <v>1</v>
      </c>
      <c r="F15" s="15">
        <f t="shared" si="0"/>
        <v>889.38</v>
      </c>
      <c r="G15" s="17"/>
    </row>
    <row r="16" spans="1:24" s="5" customFormat="1" ht="21.6" customHeight="1">
      <c r="A16" s="39" t="s">
        <v>17</v>
      </c>
      <c r="B16" s="39">
        <v>20</v>
      </c>
      <c r="C16" s="39">
        <v>1210</v>
      </c>
      <c r="D16" s="40">
        <v>2550</v>
      </c>
      <c r="E16" s="40">
        <v>2</v>
      </c>
      <c r="F16" s="41">
        <f t="shared" si="0"/>
        <v>333.23399999999998</v>
      </c>
      <c r="G16" s="40" t="s">
        <v>18</v>
      </c>
    </row>
    <row r="17" spans="1:7" s="5" customFormat="1" ht="21.6" customHeight="1">
      <c r="A17" s="39" t="s">
        <v>17</v>
      </c>
      <c r="B17" s="39">
        <v>20</v>
      </c>
      <c r="C17" s="39">
        <v>1210</v>
      </c>
      <c r="D17" s="40">
        <v>2650</v>
      </c>
      <c r="E17" s="40">
        <v>2</v>
      </c>
      <c r="F17" s="41">
        <f t="shared" si="0"/>
        <v>346.30200000000002</v>
      </c>
      <c r="G17" s="40" t="s">
        <v>18</v>
      </c>
    </row>
    <row r="18" spans="1:7" s="5" customFormat="1" ht="21.6" customHeight="1">
      <c r="A18" s="39" t="s">
        <v>17</v>
      </c>
      <c r="B18" s="39">
        <v>20</v>
      </c>
      <c r="C18" s="39">
        <v>1200</v>
      </c>
      <c r="D18" s="40">
        <v>2500</v>
      </c>
      <c r="E18" s="40">
        <v>8</v>
      </c>
      <c r="F18" s="41">
        <f t="shared" si="0"/>
        <v>1296</v>
      </c>
      <c r="G18" s="40" t="s">
        <v>18</v>
      </c>
    </row>
    <row r="19" spans="1:7" s="5" customFormat="1" ht="21.6" customHeight="1">
      <c r="A19" s="39" t="s">
        <v>17</v>
      </c>
      <c r="B19" s="39">
        <v>25</v>
      </c>
      <c r="C19" s="39">
        <v>1200</v>
      </c>
      <c r="D19" s="40">
        <v>2500</v>
      </c>
      <c r="E19" s="40">
        <v>6</v>
      </c>
      <c r="F19" s="41">
        <f t="shared" si="0"/>
        <v>1215</v>
      </c>
      <c r="G19" s="40" t="s">
        <v>18</v>
      </c>
    </row>
    <row r="20" spans="1:7" s="5" customFormat="1" ht="21.6" customHeight="1">
      <c r="A20" s="39" t="s">
        <v>17</v>
      </c>
      <c r="B20" s="39">
        <v>30</v>
      </c>
      <c r="C20" s="39">
        <v>1200</v>
      </c>
      <c r="D20" s="40">
        <v>2500</v>
      </c>
      <c r="E20" s="40">
        <v>4</v>
      </c>
      <c r="F20" s="41">
        <f t="shared" si="0"/>
        <v>972.00000000000011</v>
      </c>
      <c r="G20" s="40" t="s">
        <v>18</v>
      </c>
    </row>
    <row r="21" spans="1:7" s="5" customFormat="1" ht="21.6" customHeight="1">
      <c r="A21" s="39" t="s">
        <v>17</v>
      </c>
      <c r="B21" s="39">
        <v>30</v>
      </c>
      <c r="C21" s="39">
        <v>1210</v>
      </c>
      <c r="D21" s="40">
        <v>2970</v>
      </c>
      <c r="E21" s="40">
        <v>2</v>
      </c>
      <c r="F21" s="41">
        <f t="shared" si="0"/>
        <v>582.17939999999999</v>
      </c>
      <c r="G21" s="40" t="s">
        <v>18</v>
      </c>
    </row>
    <row r="22" spans="1:7" s="5" customFormat="1" ht="21.6" customHeight="1">
      <c r="A22" s="39" t="s">
        <v>17</v>
      </c>
      <c r="B22" s="39">
        <v>30</v>
      </c>
      <c r="C22" s="39">
        <v>1190</v>
      </c>
      <c r="D22" s="40">
        <v>2970</v>
      </c>
      <c r="E22" s="40">
        <v>2</v>
      </c>
      <c r="F22" s="41">
        <f t="shared" si="0"/>
        <v>572.5566</v>
      </c>
      <c r="G22" s="40" t="s">
        <v>18</v>
      </c>
    </row>
    <row r="23" spans="1:7" s="5" customFormat="1" ht="21.6" customHeight="1">
      <c r="A23" s="39" t="s">
        <v>17</v>
      </c>
      <c r="B23" s="39">
        <v>35</v>
      </c>
      <c r="C23" s="39">
        <v>1200</v>
      </c>
      <c r="D23" s="40">
        <v>2500</v>
      </c>
      <c r="E23" s="40">
        <v>4</v>
      </c>
      <c r="F23" s="41">
        <f t="shared" si="0"/>
        <v>1134</v>
      </c>
      <c r="G23" s="40" t="s">
        <v>18</v>
      </c>
    </row>
  </sheetData>
  <autoFilter ref="A3:G23">
    <filterColumn colId="0"/>
  </autoFilter>
  <mergeCells count="2">
    <mergeCell ref="A1:G1"/>
    <mergeCell ref="A2:G2"/>
  </mergeCells>
  <phoneticPr fontId="19" type="noConversion"/>
  <printOptions horizontalCentered="1"/>
  <pageMargins left="0.31458333333333299" right="0.31458333333333299" top="0.35416666666666702" bottom="0.35416666666666702" header="0.31458333333333299" footer="0.31458333333333299"/>
</worksheet>
</file>

<file path=xl/worksheets/sheet87.xml><?xml version="1.0" encoding="utf-8"?>
<worksheet xmlns="http://schemas.openxmlformats.org/spreadsheetml/2006/main" xmlns:r="http://schemas.openxmlformats.org/officeDocument/2006/relationships">
  <dimension ref="A1:IV42"/>
  <sheetViews>
    <sheetView workbookViewId="0">
      <pane ySplit="3" topLeftCell="A4" activePane="bottomLeft" state="frozen"/>
      <selection pane="bottomLeft" activeCell="G16" sqref="G16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56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4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20</v>
      </c>
      <c r="C13" s="24">
        <v>450</v>
      </c>
      <c r="D13" s="13">
        <v>450</v>
      </c>
      <c r="E13" s="17">
        <v>34</v>
      </c>
      <c r="F13" s="15">
        <f t="shared" si="0"/>
        <v>371.79</v>
      </c>
      <c r="G13" s="13"/>
    </row>
    <row r="14" spans="1:24" s="5" customFormat="1" ht="25.9" customHeight="1">
      <c r="A14" s="24">
        <v>5083</v>
      </c>
      <c r="B14" s="24">
        <v>42</v>
      </c>
      <c r="C14" s="24">
        <v>780</v>
      </c>
      <c r="D14" s="13">
        <v>780</v>
      </c>
      <c r="E14" s="17">
        <v>5</v>
      </c>
      <c r="F14" s="15">
        <f t="shared" si="0"/>
        <v>344.96280000000002</v>
      </c>
      <c r="G14" s="13"/>
    </row>
    <row r="15" spans="1:24" s="5" customFormat="1" ht="25.9" customHeight="1">
      <c r="A15" s="28"/>
      <c r="B15" s="28"/>
      <c r="C15" s="28"/>
      <c r="D15" s="29"/>
      <c r="E15" s="31"/>
      <c r="F15" s="32"/>
      <c r="G15" s="29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33"/>
      <c r="B17" s="33"/>
      <c r="C17" s="33"/>
      <c r="D17" s="31"/>
      <c r="E17" s="31"/>
      <c r="F17" s="34"/>
      <c r="G17" s="35"/>
    </row>
    <row r="18" spans="1:7" s="5" customFormat="1" ht="25.9" customHeight="1">
      <c r="A18" s="33"/>
      <c r="B18" s="28"/>
      <c r="C18" s="28"/>
      <c r="D18" s="29"/>
      <c r="E18" s="28"/>
      <c r="F18" s="30"/>
      <c r="G18" s="29"/>
    </row>
    <row r="19" spans="1:7" s="5" customFormat="1" ht="25.9" customHeight="1">
      <c r="A19" s="28"/>
      <c r="B19" s="28"/>
      <c r="C19" s="28"/>
      <c r="D19" s="29"/>
      <c r="E19" s="31"/>
      <c r="F19" s="32"/>
      <c r="G19" s="29"/>
    </row>
    <row r="20" spans="1:7" s="5" customFormat="1" ht="25.9" customHeight="1">
      <c r="A20" s="33"/>
      <c r="B20" s="33"/>
      <c r="C20" s="33"/>
      <c r="D20" s="31"/>
      <c r="E20" s="31"/>
      <c r="F20" s="34"/>
      <c r="G20" s="35"/>
    </row>
    <row r="21" spans="1:7" s="5" customFormat="1" ht="25.9" customHeight="1">
      <c r="A21" s="28"/>
      <c r="B21" s="28"/>
      <c r="C21" s="28"/>
      <c r="D21" s="29"/>
      <c r="E21" s="31"/>
      <c r="F21" s="32"/>
      <c r="G21" s="29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33"/>
      <c r="B28" s="33"/>
      <c r="C28" s="33"/>
      <c r="D28" s="31"/>
      <c r="E28" s="31"/>
      <c r="F28" s="34"/>
      <c r="G28" s="35"/>
    </row>
    <row r="29" spans="1:7" s="5" customFormat="1" ht="25.9" customHeight="1">
      <c r="A29" s="28"/>
      <c r="B29" s="28"/>
      <c r="C29" s="28"/>
      <c r="D29" s="29"/>
      <c r="E29" s="31"/>
      <c r="F29" s="32"/>
      <c r="G29" s="29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33"/>
      <c r="B34" s="33"/>
      <c r="C34" s="33"/>
      <c r="D34" s="31"/>
      <c r="E34" s="31"/>
      <c r="F34" s="34"/>
      <c r="G34" s="35"/>
    </row>
    <row r="35" spans="1:7" s="5" customFormat="1" ht="25.9" customHeight="1">
      <c r="A35" s="28"/>
      <c r="B35" s="28"/>
      <c r="C35" s="28"/>
      <c r="D35" s="29"/>
      <c r="E35" s="28"/>
      <c r="F35" s="30"/>
      <c r="G35" s="29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 t="s">
        <v>19</v>
      </c>
      <c r="B42" s="28"/>
      <c r="C42" s="28"/>
      <c r="D42" s="29"/>
      <c r="E42" s="28"/>
      <c r="F42" s="30">
        <f>SUM(F4:F41)</f>
        <v>7733.6046000000006</v>
      </c>
      <c r="G42" s="29"/>
    </row>
  </sheetData>
  <autoFilter ref="A3:G34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>
  <dimension ref="A1:IV57"/>
  <sheetViews>
    <sheetView zoomScale="45" workbookViewId="0">
      <pane ySplit="2" topLeftCell="A3" activePane="bottomLeft" state="frozen"/>
      <selection pane="bottomLeft" activeCell="E34" sqref="E34"/>
    </sheetView>
  </sheetViews>
  <sheetFormatPr defaultColWidth="9" defaultRowHeight="13.5"/>
  <cols>
    <col min="1" max="3" width="12.125" style="1" customWidth="1"/>
    <col min="4" max="4" width="16.625" style="2" customWidth="1"/>
    <col min="5" max="5" width="11.375" style="3" customWidth="1"/>
    <col min="6" max="6" width="12.75" style="4" customWidth="1"/>
    <col min="7" max="21" width="8.875" style="5" customWidth="1"/>
    <col min="22" max="256" width="8.875" style="1" customWidth="1"/>
  </cols>
  <sheetData>
    <row r="1" spans="1:23" ht="27" customHeight="1">
      <c r="A1" s="53" t="s">
        <v>74</v>
      </c>
      <c r="B1" s="54"/>
      <c r="C1" s="54"/>
      <c r="D1" s="54"/>
      <c r="E1" s="54"/>
      <c r="F1" s="54"/>
    </row>
    <row r="2" spans="1:23" s="5" customFormat="1" ht="34.5" customHeight="1">
      <c r="A2" s="6" t="s">
        <v>3</v>
      </c>
      <c r="B2" s="6" t="s">
        <v>4</v>
      </c>
      <c r="C2" s="6" t="s">
        <v>5</v>
      </c>
      <c r="D2" s="7" t="s">
        <v>6</v>
      </c>
      <c r="E2" s="8" t="s">
        <v>7</v>
      </c>
      <c r="F2" s="9" t="s">
        <v>8</v>
      </c>
      <c r="V2" s="1"/>
      <c r="W2" s="1"/>
    </row>
    <row r="3" spans="1:23" s="5" customFormat="1" ht="21" customHeight="1">
      <c r="A3" s="24">
        <v>5</v>
      </c>
      <c r="B3" s="24">
        <v>1800</v>
      </c>
      <c r="C3" s="37">
        <v>6000</v>
      </c>
      <c r="D3" s="42">
        <v>45</v>
      </c>
      <c r="E3" s="12">
        <f t="shared" ref="E3:E40" si="0">A3*B3*C3*2.7/1000000*D3</f>
        <v>6561.0000000000009</v>
      </c>
      <c r="F3" s="9"/>
      <c r="V3" s="1"/>
      <c r="W3" s="1"/>
    </row>
    <row r="4" spans="1:23" s="5" customFormat="1" ht="21" customHeight="1">
      <c r="A4" s="24">
        <v>6</v>
      </c>
      <c r="B4" s="24">
        <v>1800</v>
      </c>
      <c r="C4" s="24">
        <v>1800</v>
      </c>
      <c r="D4" s="42">
        <v>13</v>
      </c>
      <c r="E4" s="12">
        <f t="shared" si="0"/>
        <v>682.34400000000005</v>
      </c>
      <c r="F4" s="9"/>
      <c r="V4" s="1"/>
      <c r="W4" s="1"/>
    </row>
    <row r="5" spans="1:23" s="5" customFormat="1" ht="21" customHeight="1">
      <c r="A5" s="24">
        <v>9.5</v>
      </c>
      <c r="B5" s="24">
        <v>1800</v>
      </c>
      <c r="C5" s="37">
        <v>6000</v>
      </c>
      <c r="D5" s="42">
        <v>23</v>
      </c>
      <c r="E5" s="12">
        <f t="shared" si="0"/>
        <v>6371.4599999999991</v>
      </c>
      <c r="F5" s="9"/>
      <c r="V5" s="1"/>
      <c r="W5" s="1"/>
    </row>
    <row r="6" spans="1:23" s="5" customFormat="1" ht="21" customHeight="1">
      <c r="A6" s="24">
        <v>10</v>
      </c>
      <c r="B6" s="24">
        <v>1250</v>
      </c>
      <c r="C6" s="37">
        <v>6000</v>
      </c>
      <c r="D6" s="42">
        <v>26</v>
      </c>
      <c r="E6" s="12">
        <f t="shared" si="0"/>
        <v>5265</v>
      </c>
      <c r="F6" s="9"/>
      <c r="V6" s="1"/>
      <c r="W6" s="1"/>
    </row>
    <row r="7" spans="1:23" s="5" customFormat="1" ht="21" customHeight="1">
      <c r="A7" s="24">
        <v>10</v>
      </c>
      <c r="B7" s="24">
        <v>1400</v>
      </c>
      <c r="C7" s="37">
        <v>6000</v>
      </c>
      <c r="D7" s="42">
        <v>14</v>
      </c>
      <c r="E7" s="12">
        <f t="shared" si="0"/>
        <v>3175.2000000000007</v>
      </c>
      <c r="F7" s="9"/>
      <c r="V7" s="1"/>
      <c r="W7" s="1"/>
    </row>
    <row r="8" spans="1:23" s="5" customFormat="1" ht="21" customHeight="1">
      <c r="A8" s="24">
        <v>10</v>
      </c>
      <c r="B8" s="24">
        <v>1800</v>
      </c>
      <c r="C8" s="37">
        <v>6000</v>
      </c>
      <c r="D8" s="42">
        <v>39</v>
      </c>
      <c r="E8" s="12">
        <f t="shared" si="0"/>
        <v>11372.400000000001</v>
      </c>
      <c r="F8" s="9"/>
      <c r="V8" s="1"/>
      <c r="W8" s="1"/>
    </row>
    <row r="9" spans="1:23" s="5" customFormat="1" ht="21" customHeight="1">
      <c r="A9" s="24">
        <v>12</v>
      </c>
      <c r="B9" s="24">
        <v>1300</v>
      </c>
      <c r="C9" s="37">
        <v>3000</v>
      </c>
      <c r="D9" s="42">
        <v>18</v>
      </c>
      <c r="E9" s="12">
        <f t="shared" si="0"/>
        <v>2274.4800000000005</v>
      </c>
      <c r="F9" s="9"/>
      <c r="V9" s="1"/>
      <c r="W9" s="1"/>
    </row>
    <row r="10" spans="1:23" s="5" customFormat="1" ht="21" customHeight="1">
      <c r="A10" s="24">
        <v>12</v>
      </c>
      <c r="B10" s="24">
        <v>1500</v>
      </c>
      <c r="C10" s="37">
        <v>4000</v>
      </c>
      <c r="D10" s="42">
        <v>11</v>
      </c>
      <c r="E10" s="12">
        <f t="shared" si="0"/>
        <v>2138.4</v>
      </c>
      <c r="F10" s="9"/>
      <c r="V10" s="1"/>
      <c r="W10" s="1"/>
    </row>
    <row r="11" spans="1:23" s="5" customFormat="1" ht="21" customHeight="1">
      <c r="A11" s="24">
        <v>12</v>
      </c>
      <c r="B11" s="24">
        <v>1500</v>
      </c>
      <c r="C11" s="37">
        <v>6000</v>
      </c>
      <c r="D11" s="42">
        <v>4</v>
      </c>
      <c r="E11" s="12">
        <f t="shared" si="0"/>
        <v>1166.4000000000001</v>
      </c>
      <c r="F11" s="9"/>
      <c r="V11" s="1"/>
      <c r="W11" s="1"/>
    </row>
    <row r="12" spans="1:23" s="5" customFormat="1" ht="21" customHeight="1">
      <c r="A12" s="24">
        <v>12</v>
      </c>
      <c r="B12" s="24">
        <v>1700</v>
      </c>
      <c r="C12" s="37">
        <v>6000</v>
      </c>
      <c r="D12" s="42">
        <v>5</v>
      </c>
      <c r="E12" s="12">
        <f t="shared" si="0"/>
        <v>1652.4</v>
      </c>
      <c r="F12" s="9"/>
      <c r="V12" s="1"/>
      <c r="W12" s="1"/>
    </row>
    <row r="13" spans="1:23" s="5" customFormat="1" ht="21" customHeight="1">
      <c r="A13" s="24">
        <v>12</v>
      </c>
      <c r="B13" s="24">
        <v>1800</v>
      </c>
      <c r="C13" s="37">
        <v>5000</v>
      </c>
      <c r="D13" s="42">
        <v>7</v>
      </c>
      <c r="E13" s="12">
        <f t="shared" si="0"/>
        <v>2041.2000000000003</v>
      </c>
      <c r="F13" s="9"/>
      <c r="V13" s="1"/>
      <c r="W13" s="1"/>
    </row>
    <row r="14" spans="1:23" s="5" customFormat="1" ht="21" customHeight="1">
      <c r="A14" s="24">
        <v>12</v>
      </c>
      <c r="B14" s="24">
        <v>1800</v>
      </c>
      <c r="C14" s="37">
        <v>6000</v>
      </c>
      <c r="D14" s="42">
        <v>9</v>
      </c>
      <c r="E14" s="12">
        <f t="shared" si="0"/>
        <v>3149.28</v>
      </c>
      <c r="F14" s="9"/>
      <c r="V14" s="1"/>
      <c r="W14" s="1"/>
    </row>
    <row r="15" spans="1:23" s="5" customFormat="1" ht="21" customHeight="1">
      <c r="A15" s="24">
        <v>12.8</v>
      </c>
      <c r="B15" s="24">
        <v>1500</v>
      </c>
      <c r="C15" s="37">
        <v>4000</v>
      </c>
      <c r="D15" s="42">
        <v>14</v>
      </c>
      <c r="E15" s="12">
        <f t="shared" si="0"/>
        <v>2903.04</v>
      </c>
      <c r="F15" s="9"/>
      <c r="V15" s="1"/>
      <c r="W15" s="1"/>
    </row>
    <row r="16" spans="1:23" s="5" customFormat="1" ht="21" customHeight="1">
      <c r="A16" s="24">
        <v>15</v>
      </c>
      <c r="B16" s="24">
        <v>1250</v>
      </c>
      <c r="C16" s="37">
        <v>3700</v>
      </c>
      <c r="D16" s="42">
        <v>18</v>
      </c>
      <c r="E16" s="12">
        <f t="shared" si="0"/>
        <v>3371.625</v>
      </c>
      <c r="F16" s="9"/>
      <c r="V16" s="1"/>
      <c r="W16" s="1"/>
    </row>
    <row r="17" spans="1:23" s="5" customFormat="1" ht="21" customHeight="1">
      <c r="A17" s="24">
        <v>15</v>
      </c>
      <c r="B17" s="24">
        <v>1550</v>
      </c>
      <c r="C17" s="37">
        <v>3500</v>
      </c>
      <c r="D17" s="42">
        <v>5</v>
      </c>
      <c r="E17" s="12">
        <f t="shared" si="0"/>
        <v>1098.5625</v>
      </c>
      <c r="F17" s="9"/>
      <c r="V17" s="1"/>
      <c r="W17" s="1"/>
    </row>
    <row r="18" spans="1:23" s="5" customFormat="1" ht="21" customHeight="1">
      <c r="A18" s="24">
        <v>15</v>
      </c>
      <c r="B18" s="24">
        <v>1550</v>
      </c>
      <c r="C18" s="37">
        <v>4000</v>
      </c>
      <c r="D18" s="42">
        <v>3</v>
      </c>
      <c r="E18" s="12">
        <f t="shared" si="0"/>
        <v>753.30000000000007</v>
      </c>
      <c r="F18" s="9"/>
      <c r="V18" s="1"/>
      <c r="W18" s="1"/>
    </row>
    <row r="19" spans="1:23" s="5" customFormat="1" ht="21" customHeight="1">
      <c r="A19" s="24">
        <v>15</v>
      </c>
      <c r="B19" s="24">
        <v>1550</v>
      </c>
      <c r="C19" s="37">
        <v>6000</v>
      </c>
      <c r="D19" s="42">
        <v>4</v>
      </c>
      <c r="E19" s="12">
        <f t="shared" si="0"/>
        <v>1506.6</v>
      </c>
      <c r="F19" s="9"/>
      <c r="V19" s="1"/>
      <c r="W19" s="1"/>
    </row>
    <row r="20" spans="1:23" s="5" customFormat="1" ht="21" customHeight="1">
      <c r="A20" s="24">
        <v>16</v>
      </c>
      <c r="B20" s="24">
        <v>1500</v>
      </c>
      <c r="C20" s="37">
        <v>6000</v>
      </c>
      <c r="D20" s="42">
        <v>7</v>
      </c>
      <c r="E20" s="12">
        <f t="shared" si="0"/>
        <v>2721.6</v>
      </c>
      <c r="F20" s="9"/>
      <c r="V20" s="1"/>
      <c r="W20" s="1"/>
    </row>
    <row r="21" spans="1:23" s="5" customFormat="1" ht="21" customHeight="1">
      <c r="A21" s="24">
        <v>18</v>
      </c>
      <c r="B21" s="24">
        <v>1500</v>
      </c>
      <c r="C21" s="37">
        <v>4000</v>
      </c>
      <c r="D21" s="42">
        <v>4</v>
      </c>
      <c r="E21" s="12">
        <f t="shared" si="0"/>
        <v>1166.4000000000001</v>
      </c>
      <c r="F21" s="9"/>
      <c r="V21" s="1"/>
      <c r="W21" s="1"/>
    </row>
    <row r="22" spans="1:23" s="5" customFormat="1" ht="21" customHeight="1">
      <c r="A22" s="24">
        <v>18</v>
      </c>
      <c r="B22" s="24">
        <v>1800</v>
      </c>
      <c r="C22" s="37">
        <v>6000</v>
      </c>
      <c r="D22" s="42">
        <v>1</v>
      </c>
      <c r="E22" s="12">
        <f t="shared" si="0"/>
        <v>524.88000000000011</v>
      </c>
      <c r="F22" s="9"/>
      <c r="V22" s="1"/>
      <c r="W22" s="1"/>
    </row>
    <row r="23" spans="1:23" s="5" customFormat="1" ht="21" customHeight="1">
      <c r="A23" s="24">
        <v>18</v>
      </c>
      <c r="B23" s="24">
        <v>1800</v>
      </c>
      <c r="C23" s="37">
        <v>5000</v>
      </c>
      <c r="D23" s="42">
        <v>6</v>
      </c>
      <c r="E23" s="12">
        <f t="shared" si="0"/>
        <v>2624.3999999999996</v>
      </c>
      <c r="F23" s="9"/>
      <c r="V23" s="1"/>
      <c r="W23" s="1"/>
    </row>
    <row r="24" spans="1:23" s="5" customFormat="1" ht="21" customHeight="1">
      <c r="A24" s="24">
        <v>20</v>
      </c>
      <c r="B24" s="24">
        <v>1800</v>
      </c>
      <c r="C24" s="37">
        <v>4000</v>
      </c>
      <c r="D24" s="42">
        <v>5</v>
      </c>
      <c r="E24" s="12">
        <f t="shared" si="0"/>
        <v>1944</v>
      </c>
      <c r="F24" s="9"/>
      <c r="V24" s="1"/>
      <c r="W24" s="1"/>
    </row>
    <row r="25" spans="1:23" s="5" customFormat="1" ht="21" customHeight="1">
      <c r="A25" s="24">
        <v>20</v>
      </c>
      <c r="B25" s="24">
        <v>1800</v>
      </c>
      <c r="C25" s="37">
        <v>6000</v>
      </c>
      <c r="D25" s="42">
        <v>5</v>
      </c>
      <c r="E25" s="12">
        <f t="shared" si="0"/>
        <v>2916</v>
      </c>
      <c r="F25" s="9"/>
      <c r="V25" s="1"/>
      <c r="W25" s="1"/>
    </row>
    <row r="26" spans="1:23" s="5" customFormat="1" ht="21" customHeight="1">
      <c r="A26" s="24">
        <v>25</v>
      </c>
      <c r="B26" s="24">
        <v>1800</v>
      </c>
      <c r="C26" s="37">
        <v>4000</v>
      </c>
      <c r="D26" s="42">
        <v>3</v>
      </c>
      <c r="E26" s="12">
        <f t="shared" si="0"/>
        <v>1458.0000000000002</v>
      </c>
      <c r="F26" s="9"/>
      <c r="V26" s="1"/>
      <c r="W26" s="1"/>
    </row>
    <row r="27" spans="1:23" s="5" customFormat="1" ht="21" customHeight="1">
      <c r="A27" s="24">
        <v>25</v>
      </c>
      <c r="B27" s="24">
        <v>1800</v>
      </c>
      <c r="C27" s="37">
        <v>5000</v>
      </c>
      <c r="D27" s="42">
        <v>8</v>
      </c>
      <c r="E27" s="12">
        <f t="shared" si="0"/>
        <v>4860</v>
      </c>
      <c r="F27" s="9"/>
      <c r="V27" s="1"/>
      <c r="W27" s="1"/>
    </row>
    <row r="28" spans="1:23" s="5" customFormat="1" ht="21" customHeight="1">
      <c r="A28" s="24">
        <v>30</v>
      </c>
      <c r="B28" s="24">
        <v>1800</v>
      </c>
      <c r="C28" s="37">
        <v>4000</v>
      </c>
      <c r="D28" s="42">
        <v>7</v>
      </c>
      <c r="E28" s="12">
        <f t="shared" si="0"/>
        <v>4082.4000000000005</v>
      </c>
      <c r="F28" s="9"/>
      <c r="V28" s="1"/>
      <c r="W28" s="1"/>
    </row>
    <row r="29" spans="1:23" s="5" customFormat="1" ht="21" customHeight="1">
      <c r="A29" s="24">
        <v>30</v>
      </c>
      <c r="B29" s="24">
        <v>1800</v>
      </c>
      <c r="C29" s="37">
        <v>5000</v>
      </c>
      <c r="D29" s="42">
        <v>4</v>
      </c>
      <c r="E29" s="12">
        <f t="shared" si="0"/>
        <v>2916</v>
      </c>
      <c r="F29" s="9"/>
      <c r="V29" s="1"/>
      <c r="W29" s="1"/>
    </row>
    <row r="30" spans="1:23" s="5" customFormat="1" ht="21" customHeight="1">
      <c r="A30" s="24">
        <v>35</v>
      </c>
      <c r="B30" s="24">
        <v>1700</v>
      </c>
      <c r="C30" s="37">
        <v>4000</v>
      </c>
      <c r="D30" s="42">
        <v>5</v>
      </c>
      <c r="E30" s="12">
        <f t="shared" si="0"/>
        <v>3213</v>
      </c>
      <c r="F30" s="9"/>
      <c r="V30" s="1"/>
      <c r="W30" s="1"/>
    </row>
    <row r="31" spans="1:23" s="5" customFormat="1" ht="21" customHeight="1">
      <c r="A31" s="24">
        <v>35</v>
      </c>
      <c r="B31" s="24">
        <v>1800</v>
      </c>
      <c r="C31" s="37">
        <v>5000</v>
      </c>
      <c r="D31" s="42">
        <v>17</v>
      </c>
      <c r="E31" s="12">
        <f t="shared" si="0"/>
        <v>14458.5</v>
      </c>
      <c r="F31" s="9"/>
      <c r="V31" s="1"/>
      <c r="W31" s="1"/>
    </row>
    <row r="32" spans="1:23" s="5" customFormat="1" ht="21" customHeight="1">
      <c r="A32" s="24">
        <v>40</v>
      </c>
      <c r="B32" s="24">
        <v>1500</v>
      </c>
      <c r="C32" s="37">
        <v>3650</v>
      </c>
      <c r="D32" s="42">
        <v>2</v>
      </c>
      <c r="E32" s="12">
        <f t="shared" si="0"/>
        <v>1182.5999999999999</v>
      </c>
      <c r="F32" s="9"/>
      <c r="V32" s="1"/>
      <c r="W32" s="1"/>
    </row>
    <row r="33" spans="1:23" s="5" customFormat="1" ht="21" customHeight="1">
      <c r="A33" s="24">
        <v>45</v>
      </c>
      <c r="B33" s="24">
        <v>1500</v>
      </c>
      <c r="C33" s="37">
        <v>3000</v>
      </c>
      <c r="D33" s="42">
        <v>5</v>
      </c>
      <c r="E33" s="12">
        <f t="shared" si="0"/>
        <v>2733.75</v>
      </c>
      <c r="F33" s="9"/>
      <c r="V33" s="1"/>
      <c r="W33" s="1"/>
    </row>
    <row r="34" spans="1:23" s="5" customFormat="1" ht="21" customHeight="1">
      <c r="A34" s="24">
        <v>48</v>
      </c>
      <c r="B34" s="24">
        <v>1500</v>
      </c>
      <c r="C34" s="24">
        <v>4000</v>
      </c>
      <c r="D34" s="42">
        <v>1</v>
      </c>
      <c r="E34" s="12">
        <f t="shared" si="0"/>
        <v>777.6</v>
      </c>
      <c r="F34" s="9"/>
      <c r="V34" s="1"/>
      <c r="W34" s="1"/>
    </row>
    <row r="35" spans="1:23" s="5" customFormat="1" ht="21" customHeight="1">
      <c r="A35" s="24">
        <v>50</v>
      </c>
      <c r="B35" s="24">
        <v>1500</v>
      </c>
      <c r="C35" s="24">
        <v>4000</v>
      </c>
      <c r="D35" s="42">
        <v>2</v>
      </c>
      <c r="E35" s="12">
        <f t="shared" si="0"/>
        <v>1620</v>
      </c>
      <c r="F35" s="9"/>
      <c r="V35" s="1"/>
      <c r="W35" s="1"/>
    </row>
    <row r="36" spans="1:23" s="5" customFormat="1" ht="21" customHeight="1">
      <c r="A36" s="24"/>
      <c r="B36" s="24"/>
      <c r="C36" s="24"/>
      <c r="D36" s="42"/>
      <c r="E36" s="12"/>
      <c r="F36" s="9"/>
      <c r="V36" s="1"/>
      <c r="W36" s="1"/>
    </row>
    <row r="37" spans="1:23" s="5" customFormat="1" ht="21" customHeight="1">
      <c r="A37" s="24">
        <v>15</v>
      </c>
      <c r="B37" s="24">
        <v>1220</v>
      </c>
      <c r="C37" s="24">
        <v>3000</v>
      </c>
      <c r="D37" s="42">
        <v>6</v>
      </c>
      <c r="E37" s="12">
        <f t="shared" si="0"/>
        <v>889.37999999999988</v>
      </c>
      <c r="F37" s="9" t="s">
        <v>58</v>
      </c>
      <c r="V37" s="1"/>
      <c r="W37" s="1"/>
    </row>
    <row r="38" spans="1:23" s="5" customFormat="1" ht="21" customHeight="1">
      <c r="A38" s="24">
        <v>15</v>
      </c>
      <c r="B38" s="24">
        <v>1220</v>
      </c>
      <c r="C38" s="24">
        <v>3600</v>
      </c>
      <c r="D38" s="42">
        <v>5</v>
      </c>
      <c r="E38" s="12">
        <f t="shared" si="0"/>
        <v>889.38</v>
      </c>
      <c r="F38" s="9" t="s">
        <v>58</v>
      </c>
      <c r="V38" s="1"/>
      <c r="W38" s="1"/>
    </row>
    <row r="39" spans="1:23" s="5" customFormat="1" ht="21" customHeight="1">
      <c r="A39" s="10">
        <v>18</v>
      </c>
      <c r="B39" s="10">
        <v>1220</v>
      </c>
      <c r="C39" s="38">
        <v>3600</v>
      </c>
      <c r="D39" s="11">
        <v>13</v>
      </c>
      <c r="E39" s="12">
        <v>2774</v>
      </c>
      <c r="F39" s="9" t="s">
        <v>63</v>
      </c>
      <c r="V39" s="1"/>
      <c r="W39" s="1"/>
    </row>
    <row r="40" spans="1:23" s="5" customFormat="1" ht="21" customHeight="1">
      <c r="A40" s="24">
        <v>18</v>
      </c>
      <c r="B40" s="24">
        <v>1220</v>
      </c>
      <c r="C40" s="24">
        <v>3000</v>
      </c>
      <c r="D40" s="42">
        <v>7</v>
      </c>
      <c r="E40" s="12">
        <f t="shared" si="0"/>
        <v>1245.1320000000001</v>
      </c>
      <c r="F40" s="13" t="s">
        <v>58</v>
      </c>
      <c r="V40" s="1"/>
      <c r="W40" s="1"/>
    </row>
    <row r="41" spans="1:23" s="5" customFormat="1" ht="21" customHeight="1">
      <c r="A41" s="24">
        <v>10</v>
      </c>
      <c r="B41" s="24">
        <v>2100</v>
      </c>
      <c r="C41" s="37">
        <v>4500</v>
      </c>
      <c r="D41" s="42">
        <v>10</v>
      </c>
      <c r="E41" s="12">
        <f>A41*B41*C41*2.7/1000000*D41</f>
        <v>2551.5000000000005</v>
      </c>
      <c r="F41" s="9" t="s">
        <v>62</v>
      </c>
      <c r="V41" s="1"/>
      <c r="W41" s="1"/>
    </row>
    <row r="42" spans="1:23" s="5" customFormat="1" ht="21.6" customHeight="1">
      <c r="E42" s="12"/>
      <c r="F42" s="13"/>
    </row>
    <row r="43" spans="1:23" s="5" customFormat="1" ht="21.6" customHeight="1">
      <c r="A43" s="10"/>
      <c r="B43" s="10"/>
      <c r="C43" s="38"/>
      <c r="D43" s="11"/>
      <c r="E43" s="12"/>
      <c r="F43" s="13"/>
    </row>
    <row r="44" spans="1:23" s="5" customFormat="1" ht="21.6" customHeight="1">
      <c r="A44" s="10"/>
      <c r="B44" s="10"/>
      <c r="C44" s="14"/>
      <c r="D44" s="11"/>
      <c r="E44" s="15"/>
      <c r="F44" s="16"/>
    </row>
    <row r="45" spans="1:23" s="5" customFormat="1" ht="21.6" customHeight="1">
      <c r="A45" s="10"/>
      <c r="B45" s="10"/>
      <c r="C45" s="10"/>
      <c r="D45" s="11"/>
      <c r="E45" s="15"/>
      <c r="F45" s="17"/>
    </row>
    <row r="46" spans="1:23" s="5" customFormat="1" ht="21.6" customHeight="1">
      <c r="A46" s="10"/>
      <c r="B46" s="10"/>
      <c r="C46" s="14"/>
      <c r="D46" s="11"/>
      <c r="E46" s="15"/>
      <c r="F46" s="17"/>
    </row>
    <row r="47" spans="1:23" s="5" customFormat="1" ht="21.6" customHeight="1">
      <c r="A47" s="10"/>
      <c r="B47" s="10"/>
      <c r="C47" s="38"/>
      <c r="D47" s="11"/>
      <c r="E47" s="15"/>
      <c r="F47" s="17"/>
    </row>
    <row r="48" spans="1:23" s="5" customFormat="1" ht="21.6" customHeight="1">
      <c r="A48" s="18"/>
      <c r="B48" s="18"/>
      <c r="C48" s="19"/>
      <c r="D48" s="19"/>
      <c r="E48" s="20"/>
      <c r="F48" s="27"/>
    </row>
    <row r="49" spans="1:6" s="5" customFormat="1" ht="21.6" customHeight="1">
      <c r="A49" s="39"/>
      <c r="B49" s="39"/>
      <c r="C49" s="40"/>
      <c r="D49" s="40"/>
      <c r="E49" s="41"/>
      <c r="F49" s="40"/>
    </row>
    <row r="50" spans="1:6" s="5" customFormat="1" ht="21.6" customHeight="1">
      <c r="A50" s="39"/>
      <c r="B50" s="39"/>
      <c r="C50" s="40"/>
      <c r="D50" s="40"/>
      <c r="E50" s="41"/>
      <c r="F50" s="40"/>
    </row>
    <row r="51" spans="1:6" s="5" customFormat="1" ht="21.6" customHeight="1">
      <c r="A51" s="39"/>
      <c r="B51" s="39"/>
      <c r="C51" s="40"/>
      <c r="D51" s="40"/>
      <c r="E51" s="41"/>
      <c r="F51" s="40"/>
    </row>
    <row r="52" spans="1:6" s="5" customFormat="1" ht="21.6" customHeight="1">
      <c r="A52" s="39"/>
      <c r="B52" s="39"/>
      <c r="C52" s="40"/>
      <c r="D52" s="40"/>
      <c r="E52" s="41"/>
      <c r="F52" s="40"/>
    </row>
    <row r="53" spans="1:6" s="5" customFormat="1" ht="21.6" customHeight="1">
      <c r="A53" s="39"/>
      <c r="B53" s="39"/>
      <c r="C53" s="40"/>
      <c r="D53" s="40"/>
      <c r="E53" s="41"/>
      <c r="F53" s="40"/>
    </row>
    <row r="54" spans="1:6" s="5" customFormat="1" ht="21.6" customHeight="1">
      <c r="A54" s="39"/>
      <c r="B54" s="39"/>
      <c r="C54" s="40"/>
      <c r="D54" s="40"/>
      <c r="E54" s="41"/>
      <c r="F54" s="40"/>
    </row>
    <row r="55" spans="1:6" s="5" customFormat="1" ht="21.6" customHeight="1">
      <c r="A55" s="39"/>
      <c r="B55" s="39"/>
      <c r="C55" s="40"/>
      <c r="D55" s="40"/>
      <c r="E55" s="41"/>
      <c r="F55" s="40"/>
    </row>
    <row r="56" spans="1:6" s="5" customFormat="1" ht="21.6" customHeight="1">
      <c r="A56" s="39"/>
      <c r="B56" s="39"/>
      <c r="C56" s="40"/>
      <c r="D56" s="40"/>
      <c r="E56" s="41"/>
      <c r="F56" s="40"/>
    </row>
    <row r="57" spans="1:6" s="5" customFormat="1" ht="21.6" customHeight="1">
      <c r="A57" s="39"/>
      <c r="B57" s="39"/>
      <c r="C57" s="40"/>
      <c r="D57" s="40"/>
      <c r="E57" s="41"/>
      <c r="F57" s="40"/>
    </row>
  </sheetData>
  <autoFilter ref="A2:F57">
    <filterColumn colId="0"/>
  </autoFilter>
  <mergeCells count="1">
    <mergeCell ref="A1:F1"/>
  </mergeCells>
  <phoneticPr fontId="19" type="noConversion"/>
  <printOptions horizontalCentered="1"/>
  <pageMargins left="0.31458333333333299" right="0.31458333333333299" top="0.35416666666666702" bottom="0.35416666666666702" header="0.31458333333333299" footer="0.31458333333333299"/>
</worksheet>
</file>

<file path=xl/worksheets/sheet89.xml><?xml version="1.0" encoding="utf-8"?>
<worksheet xmlns="http://schemas.openxmlformats.org/spreadsheetml/2006/main" xmlns:r="http://schemas.openxmlformats.org/officeDocument/2006/relationships">
  <dimension ref="A1:IV42"/>
  <sheetViews>
    <sheetView workbookViewId="0">
      <pane ySplit="3" topLeftCell="A4" activePane="bottomLeft" state="frozen"/>
      <selection pane="bottomLeft" sqref="A1:F41"/>
    </sheetView>
  </sheetViews>
  <sheetFormatPr defaultColWidth="9" defaultRowHeight="13.5"/>
  <cols>
    <col min="1" max="2" width="12.125" style="1" customWidth="1"/>
    <col min="3" max="3" width="12.125" style="4" customWidth="1"/>
    <col min="4" max="4" width="16.625" style="1" customWidth="1"/>
    <col min="5" max="5" width="11.375" style="3" customWidth="1"/>
    <col min="6" max="6" width="31.5" style="4" customWidth="1"/>
    <col min="7" max="21" width="8.875" style="5" customWidth="1"/>
    <col min="22" max="256" width="8.875" style="1" customWidth="1"/>
  </cols>
  <sheetData>
    <row r="1" spans="1:23" ht="39.6" customHeight="1">
      <c r="A1" s="51" t="s">
        <v>59</v>
      </c>
      <c r="B1" s="51"/>
      <c r="C1" s="51"/>
      <c r="D1" s="51"/>
      <c r="E1" s="51"/>
      <c r="F1" s="51"/>
    </row>
    <row r="2" spans="1:23" ht="27" customHeight="1">
      <c r="A2" s="52"/>
      <c r="B2" s="52"/>
      <c r="C2" s="52"/>
      <c r="D2" s="52"/>
      <c r="E2" s="52"/>
      <c r="F2" s="52"/>
    </row>
    <row r="3" spans="1:23" s="5" customFormat="1" ht="39.6" customHeight="1">
      <c r="A3" s="6" t="s">
        <v>3</v>
      </c>
      <c r="B3" s="6" t="s">
        <v>4</v>
      </c>
      <c r="C3" s="9" t="s">
        <v>5</v>
      </c>
      <c r="D3" s="7" t="s">
        <v>15</v>
      </c>
      <c r="E3" s="8" t="s">
        <v>7</v>
      </c>
      <c r="F3" s="9" t="s">
        <v>8</v>
      </c>
      <c r="V3" s="1"/>
      <c r="W3" s="1"/>
    </row>
    <row r="4" spans="1:23" s="5" customFormat="1" ht="25.9" customHeight="1">
      <c r="A4" s="23">
        <v>10</v>
      </c>
      <c r="B4" s="23">
        <v>1220</v>
      </c>
      <c r="C4" s="17">
        <v>3000</v>
      </c>
      <c r="D4" s="17">
        <v>9</v>
      </c>
      <c r="E4" s="15">
        <f t="shared" ref="E4:E35" si="0">A4*B4*C4*2.7/1000000*D4</f>
        <v>889.37999999999988</v>
      </c>
      <c r="F4" s="16"/>
    </row>
    <row r="5" spans="1:23" s="5" customFormat="1" ht="25.9" customHeight="1">
      <c r="A5" s="23">
        <v>12</v>
      </c>
      <c r="B5" s="23">
        <v>1220</v>
      </c>
      <c r="C5" s="17">
        <v>3000</v>
      </c>
      <c r="D5" s="17">
        <v>16</v>
      </c>
      <c r="E5" s="15">
        <f t="shared" si="0"/>
        <v>1897.3440000000003</v>
      </c>
      <c r="F5" s="16"/>
    </row>
    <row r="6" spans="1:23" s="5" customFormat="1" ht="25.9" customHeight="1">
      <c r="A6" s="23">
        <v>12</v>
      </c>
      <c r="B6" s="23">
        <v>1220</v>
      </c>
      <c r="C6" s="17">
        <v>3000</v>
      </c>
      <c r="D6" s="17">
        <v>18</v>
      </c>
      <c r="E6" s="15">
        <f t="shared" si="0"/>
        <v>2134.5120000000002</v>
      </c>
      <c r="F6" s="16" t="s">
        <v>60</v>
      </c>
    </row>
    <row r="7" spans="1:23" s="5" customFormat="1" ht="25.9" customHeight="1">
      <c r="A7" s="23">
        <v>12</v>
      </c>
      <c r="B7" s="23">
        <v>1220</v>
      </c>
      <c r="C7" s="17">
        <v>2500</v>
      </c>
      <c r="D7" s="17">
        <v>12</v>
      </c>
      <c r="E7" s="15">
        <v>1185</v>
      </c>
      <c r="F7" s="16"/>
    </row>
    <row r="8" spans="1:23" s="5" customFormat="1" ht="25.9" customHeight="1">
      <c r="A8" s="23">
        <v>12</v>
      </c>
      <c r="B8" s="23">
        <v>1250</v>
      </c>
      <c r="C8" s="17">
        <v>2620</v>
      </c>
      <c r="D8" s="17">
        <v>7</v>
      </c>
      <c r="E8" s="15">
        <v>742</v>
      </c>
      <c r="F8" s="16"/>
    </row>
    <row r="9" spans="1:23" s="5" customFormat="1" ht="25.9" customHeight="1">
      <c r="A9" s="23">
        <v>14</v>
      </c>
      <c r="B9" s="23">
        <v>1220</v>
      </c>
      <c r="C9" s="17">
        <v>3000</v>
      </c>
      <c r="D9" s="17">
        <v>7</v>
      </c>
      <c r="E9" s="15">
        <f t="shared" si="0"/>
        <v>968.43600000000015</v>
      </c>
      <c r="F9" s="16"/>
    </row>
    <row r="10" spans="1:23" s="5" customFormat="1" ht="25.9" customHeight="1">
      <c r="A10" s="23">
        <v>15</v>
      </c>
      <c r="B10" s="23">
        <v>1220</v>
      </c>
      <c r="C10" s="17">
        <v>3000</v>
      </c>
      <c r="D10" s="17">
        <v>2</v>
      </c>
      <c r="E10" s="15">
        <f t="shared" si="0"/>
        <v>296.45999999999998</v>
      </c>
      <c r="F10" s="16" t="s">
        <v>64</v>
      </c>
    </row>
    <row r="11" spans="1:23" s="5" customFormat="1" ht="25.9" customHeight="1">
      <c r="A11" s="23">
        <v>18</v>
      </c>
      <c r="B11" s="23">
        <v>1220</v>
      </c>
      <c r="C11" s="17">
        <v>3000</v>
      </c>
      <c r="D11" s="17">
        <v>12</v>
      </c>
      <c r="E11" s="15">
        <f t="shared" si="0"/>
        <v>2134.5120000000002</v>
      </c>
      <c r="F11" s="16" t="s">
        <v>60</v>
      </c>
    </row>
    <row r="12" spans="1:23" s="5" customFormat="1" ht="25.9" customHeight="1">
      <c r="A12" s="23">
        <v>20</v>
      </c>
      <c r="B12" s="23">
        <v>1220</v>
      </c>
      <c r="C12" s="36">
        <v>3000</v>
      </c>
      <c r="D12" s="17">
        <v>4</v>
      </c>
      <c r="E12" s="15">
        <f t="shared" si="0"/>
        <v>790.56</v>
      </c>
      <c r="F12" s="16" t="s">
        <v>60</v>
      </c>
    </row>
    <row r="13" spans="1:23" s="5" customFormat="1" ht="25.9" customHeight="1">
      <c r="A13" s="23">
        <v>20</v>
      </c>
      <c r="B13" s="23">
        <v>1220</v>
      </c>
      <c r="C13" s="36">
        <v>1425</v>
      </c>
      <c r="D13" s="17">
        <v>12</v>
      </c>
      <c r="E13" s="15">
        <f t="shared" si="0"/>
        <v>1126.548</v>
      </c>
      <c r="F13" s="16" t="s">
        <v>64</v>
      </c>
    </row>
    <row r="14" spans="1:23" s="5" customFormat="1" ht="25.9" customHeight="1">
      <c r="A14" s="23">
        <v>25</v>
      </c>
      <c r="B14" s="23">
        <v>1220</v>
      </c>
      <c r="C14" s="36">
        <v>3000</v>
      </c>
      <c r="D14" s="17">
        <v>5</v>
      </c>
      <c r="E14" s="15">
        <f t="shared" si="0"/>
        <v>1235.2500000000002</v>
      </c>
      <c r="F14" s="16" t="s">
        <v>64</v>
      </c>
    </row>
    <row r="15" spans="1:23" s="5" customFormat="1" ht="25.9" customHeight="1">
      <c r="A15" s="23">
        <v>25</v>
      </c>
      <c r="B15" s="23">
        <v>1200</v>
      </c>
      <c r="C15" s="36">
        <v>3000</v>
      </c>
      <c r="D15" s="17">
        <v>2</v>
      </c>
      <c r="E15" s="15">
        <f t="shared" si="0"/>
        <v>486.00000000000006</v>
      </c>
      <c r="F15" s="16"/>
    </row>
    <row r="16" spans="1:23" s="5" customFormat="1" ht="25.9" customHeight="1">
      <c r="A16" s="23">
        <v>25</v>
      </c>
      <c r="B16" s="23">
        <v>1525</v>
      </c>
      <c r="C16" s="36">
        <v>3660</v>
      </c>
      <c r="D16" s="17">
        <v>1</v>
      </c>
      <c r="E16" s="15">
        <f t="shared" si="0"/>
        <v>376.75125000000003</v>
      </c>
      <c r="F16" s="16"/>
    </row>
    <row r="17" spans="1:6" s="5" customFormat="1" ht="25.9" customHeight="1">
      <c r="A17" s="24">
        <v>30</v>
      </c>
      <c r="B17" s="24">
        <v>1220</v>
      </c>
      <c r="C17" s="13">
        <v>3000</v>
      </c>
      <c r="D17" s="17">
        <v>3</v>
      </c>
      <c r="E17" s="15">
        <f t="shared" si="0"/>
        <v>889.37999999999988</v>
      </c>
      <c r="F17" s="13"/>
    </row>
    <row r="18" spans="1:6" s="5" customFormat="1" ht="25.9" customHeight="1">
      <c r="A18" s="24">
        <v>32</v>
      </c>
      <c r="B18" s="24">
        <v>1200</v>
      </c>
      <c r="C18" s="13">
        <v>3000</v>
      </c>
      <c r="D18" s="17">
        <v>6</v>
      </c>
      <c r="E18" s="15">
        <f t="shared" si="0"/>
        <v>1866.2400000000002</v>
      </c>
      <c r="F18" s="13"/>
    </row>
    <row r="19" spans="1:6" s="5" customFormat="1" ht="25.9" customHeight="1">
      <c r="A19" s="24">
        <v>40</v>
      </c>
      <c r="B19" s="24">
        <v>1220</v>
      </c>
      <c r="C19" s="13">
        <v>2200</v>
      </c>
      <c r="D19" s="17">
        <v>1</v>
      </c>
      <c r="E19" s="15">
        <f t="shared" si="0"/>
        <v>289.87200000000001</v>
      </c>
      <c r="F19" s="13"/>
    </row>
    <row r="20" spans="1:6" s="5" customFormat="1" ht="25.9" customHeight="1">
      <c r="A20" s="24">
        <v>40</v>
      </c>
      <c r="B20" s="24">
        <v>1220</v>
      </c>
      <c r="C20" s="13">
        <v>3000</v>
      </c>
      <c r="D20" s="17">
        <v>3</v>
      </c>
      <c r="E20" s="15">
        <f t="shared" si="0"/>
        <v>1185.8399999999999</v>
      </c>
      <c r="F20" s="13"/>
    </row>
    <row r="21" spans="1:6" s="5" customFormat="1" ht="25.9" customHeight="1">
      <c r="A21" s="24">
        <v>50</v>
      </c>
      <c r="B21" s="24">
        <v>1220</v>
      </c>
      <c r="C21" s="13">
        <v>3250</v>
      </c>
      <c r="D21" s="17">
        <v>5</v>
      </c>
      <c r="E21" s="15">
        <f t="shared" si="0"/>
        <v>2676.3750000000005</v>
      </c>
      <c r="F21" s="13"/>
    </row>
    <row r="22" spans="1:6" s="5" customFormat="1" ht="25.9" customHeight="1">
      <c r="A22" s="24">
        <v>55</v>
      </c>
      <c r="B22" s="24">
        <v>555</v>
      </c>
      <c r="C22" s="13">
        <v>1235</v>
      </c>
      <c r="D22" s="17">
        <v>13</v>
      </c>
      <c r="E22" s="15">
        <f t="shared" si="0"/>
        <v>1323.2129625</v>
      </c>
      <c r="F22" s="13"/>
    </row>
    <row r="23" spans="1:6" s="5" customFormat="1" ht="25.9" customHeight="1">
      <c r="A23" s="24">
        <v>55</v>
      </c>
      <c r="B23" s="24">
        <v>1220</v>
      </c>
      <c r="C23" s="13">
        <v>2250</v>
      </c>
      <c r="D23" s="17">
        <v>1</v>
      </c>
      <c r="E23" s="15">
        <f t="shared" si="0"/>
        <v>407.63249999999999</v>
      </c>
      <c r="F23" s="13"/>
    </row>
    <row r="24" spans="1:6" s="5" customFormat="1" ht="25.9" customHeight="1">
      <c r="A24" s="24">
        <v>60</v>
      </c>
      <c r="B24" s="24">
        <v>1220</v>
      </c>
      <c r="C24" s="13">
        <v>3000</v>
      </c>
      <c r="D24" s="17">
        <v>3</v>
      </c>
      <c r="E24" s="15">
        <f t="shared" si="0"/>
        <v>1778.7599999999998</v>
      </c>
      <c r="F24" s="13"/>
    </row>
    <row r="25" spans="1:6" s="5" customFormat="1" ht="25.9" customHeight="1">
      <c r="A25" s="24">
        <v>65</v>
      </c>
      <c r="B25" s="24">
        <v>1200</v>
      </c>
      <c r="C25" s="13">
        <v>3000</v>
      </c>
      <c r="D25" s="17">
        <v>1</v>
      </c>
      <c r="E25" s="15">
        <f t="shared" si="0"/>
        <v>631.79999999999995</v>
      </c>
      <c r="F25" s="13"/>
    </row>
    <row r="26" spans="1:6" s="5" customFormat="1" ht="25.9" customHeight="1">
      <c r="A26" s="24">
        <v>70</v>
      </c>
      <c r="B26" s="24">
        <v>1030</v>
      </c>
      <c r="C26" s="13">
        <v>2700</v>
      </c>
      <c r="D26" s="17">
        <v>1</v>
      </c>
      <c r="E26" s="15">
        <f t="shared" si="0"/>
        <v>525.60900000000004</v>
      </c>
      <c r="F26" s="13"/>
    </row>
    <row r="27" spans="1:6" s="5" customFormat="1" ht="25.9" customHeight="1">
      <c r="A27" s="24">
        <v>70</v>
      </c>
      <c r="B27" s="24">
        <v>1220</v>
      </c>
      <c r="C27" s="13">
        <v>3000</v>
      </c>
      <c r="D27" s="17">
        <v>1</v>
      </c>
      <c r="E27" s="15">
        <f t="shared" si="0"/>
        <v>691.74</v>
      </c>
      <c r="F27" s="13"/>
    </row>
    <row r="28" spans="1:6" s="5" customFormat="1" ht="25.9" customHeight="1">
      <c r="A28" s="24">
        <v>75</v>
      </c>
      <c r="B28" s="24">
        <v>1200</v>
      </c>
      <c r="C28" s="13">
        <v>940</v>
      </c>
      <c r="D28" s="17">
        <v>1</v>
      </c>
      <c r="E28" s="15">
        <f t="shared" si="0"/>
        <v>228.42000000000002</v>
      </c>
      <c r="F28" s="13"/>
    </row>
    <row r="29" spans="1:6" s="5" customFormat="1" ht="25.9" customHeight="1">
      <c r="A29" s="24">
        <v>80</v>
      </c>
      <c r="B29" s="24">
        <v>1220</v>
      </c>
      <c r="C29" s="13">
        <v>2000</v>
      </c>
      <c r="D29" s="17">
        <v>1</v>
      </c>
      <c r="E29" s="15">
        <f t="shared" si="0"/>
        <v>527.04000000000008</v>
      </c>
      <c r="F29" s="13"/>
    </row>
    <row r="30" spans="1:6" s="5" customFormat="1" ht="25.9" customHeight="1">
      <c r="A30" s="24">
        <v>80</v>
      </c>
      <c r="B30" s="24">
        <v>1220</v>
      </c>
      <c r="C30" s="13">
        <v>3000</v>
      </c>
      <c r="D30" s="17">
        <v>1</v>
      </c>
      <c r="E30" s="15">
        <f t="shared" si="0"/>
        <v>790.56</v>
      </c>
      <c r="F30" s="13"/>
    </row>
    <row r="31" spans="1:6" s="5" customFormat="1" ht="25.9" customHeight="1">
      <c r="A31" s="24">
        <v>80</v>
      </c>
      <c r="B31" s="24">
        <v>1167</v>
      </c>
      <c r="C31" s="13">
        <v>1595</v>
      </c>
      <c r="D31" s="17">
        <v>2</v>
      </c>
      <c r="E31" s="15">
        <f t="shared" si="0"/>
        <v>804.10968000000003</v>
      </c>
      <c r="F31" s="13"/>
    </row>
    <row r="32" spans="1:6" s="5" customFormat="1" ht="25.9" customHeight="1">
      <c r="A32" s="24">
        <v>80</v>
      </c>
      <c r="B32" s="24">
        <v>515</v>
      </c>
      <c r="C32" s="13">
        <v>1585</v>
      </c>
      <c r="D32" s="17">
        <v>2</v>
      </c>
      <c r="E32" s="15">
        <f t="shared" si="0"/>
        <v>352.63080000000002</v>
      </c>
      <c r="F32" s="13"/>
    </row>
    <row r="33" spans="1:6" s="5" customFormat="1" ht="25.9" customHeight="1">
      <c r="A33" s="24">
        <v>85</v>
      </c>
      <c r="B33" s="24">
        <v>1200</v>
      </c>
      <c r="C33" s="13">
        <v>2570</v>
      </c>
      <c r="D33" s="17">
        <v>1</v>
      </c>
      <c r="E33" s="15">
        <f t="shared" si="0"/>
        <v>707.77800000000002</v>
      </c>
      <c r="F33" s="13"/>
    </row>
    <row r="34" spans="1:6" s="5" customFormat="1" ht="25.9" customHeight="1">
      <c r="A34" s="24">
        <v>90</v>
      </c>
      <c r="B34" s="24">
        <v>1200</v>
      </c>
      <c r="C34" s="13">
        <v>1580</v>
      </c>
      <c r="D34" s="17">
        <v>1</v>
      </c>
      <c r="E34" s="15">
        <f t="shared" si="0"/>
        <v>460.72800000000007</v>
      </c>
      <c r="F34" s="13"/>
    </row>
    <row r="35" spans="1:6" s="5" customFormat="1" ht="25.9" customHeight="1">
      <c r="A35" s="24">
        <v>90</v>
      </c>
      <c r="B35" s="24">
        <v>1200</v>
      </c>
      <c r="C35" s="13">
        <v>3000</v>
      </c>
      <c r="D35" s="17">
        <v>1</v>
      </c>
      <c r="E35" s="15">
        <f t="shared" si="0"/>
        <v>874.8</v>
      </c>
      <c r="F35" s="13"/>
    </row>
    <row r="36" spans="1:6" s="5" customFormat="1" ht="25.9" customHeight="1">
      <c r="A36" s="24"/>
      <c r="B36" s="24"/>
      <c r="C36" s="13"/>
      <c r="D36" s="17"/>
      <c r="E36" s="15"/>
      <c r="F36" s="13"/>
    </row>
    <row r="37" spans="1:6" s="5" customFormat="1" ht="25.9" customHeight="1">
      <c r="A37" s="24">
        <v>12</v>
      </c>
      <c r="B37" s="24">
        <v>1250</v>
      </c>
      <c r="C37" s="13">
        <v>3000</v>
      </c>
      <c r="D37" s="17">
        <v>12</v>
      </c>
      <c r="E37" s="15">
        <v>1458</v>
      </c>
      <c r="F37" s="13" t="s">
        <v>65</v>
      </c>
    </row>
    <row r="38" spans="1:6" s="43" customFormat="1" ht="25.9" customHeight="1">
      <c r="A38" s="44">
        <v>35</v>
      </c>
      <c r="B38" s="44">
        <v>1250</v>
      </c>
      <c r="C38" s="45">
        <v>2500</v>
      </c>
      <c r="D38" s="45">
        <v>2</v>
      </c>
      <c r="E38" s="46">
        <v>590</v>
      </c>
      <c r="F38" s="13" t="s">
        <v>65</v>
      </c>
    </row>
    <row r="39" spans="1:6" s="43" customFormat="1" ht="25.9" customHeight="1">
      <c r="A39" s="44">
        <v>40</v>
      </c>
      <c r="B39" s="44">
        <v>1250</v>
      </c>
      <c r="C39" s="45">
        <v>1657</v>
      </c>
      <c r="D39" s="45">
        <v>1</v>
      </c>
      <c r="E39" s="46">
        <v>216</v>
      </c>
      <c r="F39" s="13" t="s">
        <v>65</v>
      </c>
    </row>
    <row r="40" spans="1:6" s="43" customFormat="1" ht="25.9" customHeight="1">
      <c r="A40" s="44">
        <v>50</v>
      </c>
      <c r="B40" s="44">
        <v>1250</v>
      </c>
      <c r="C40" s="45">
        <v>2000</v>
      </c>
      <c r="D40" s="45">
        <v>1</v>
      </c>
      <c r="E40" s="46">
        <v>337</v>
      </c>
      <c r="F40" s="13" t="s">
        <v>65</v>
      </c>
    </row>
    <row r="41" spans="1:6" s="43" customFormat="1" ht="25.9" customHeight="1">
      <c r="A41" s="44">
        <v>50</v>
      </c>
      <c r="B41" s="44">
        <v>1250</v>
      </c>
      <c r="C41" s="45">
        <v>2500</v>
      </c>
      <c r="D41" s="45">
        <v>2</v>
      </c>
      <c r="E41" s="46">
        <v>843</v>
      </c>
      <c r="F41" s="13" t="s">
        <v>65</v>
      </c>
    </row>
    <row r="42" spans="1:6" s="43" customFormat="1" ht="25.9" customHeight="1">
      <c r="A42" s="44"/>
      <c r="B42" s="44"/>
      <c r="C42" s="45"/>
      <c r="D42" s="45"/>
      <c r="E42" s="46"/>
      <c r="F42" s="47"/>
    </row>
  </sheetData>
  <autoFilter ref="A3:F37">
    <filterColumn colId="0"/>
  </autoFilter>
  <mergeCells count="2">
    <mergeCell ref="A1:F1"/>
    <mergeCell ref="A2:F2"/>
  </mergeCells>
  <phoneticPr fontId="19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V43"/>
  <sheetViews>
    <sheetView workbookViewId="0">
      <pane ySplit="3" topLeftCell="A4" activePane="bottomLeft" state="frozen"/>
      <selection pane="bottomLeft" activeCell="H19" sqref="H19"/>
    </sheetView>
  </sheetViews>
  <sheetFormatPr defaultColWidth="9" defaultRowHeight="13.5"/>
  <cols>
    <col min="1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20</v>
      </c>
      <c r="B1" s="51"/>
      <c r="C1" s="51"/>
      <c r="D1" s="51"/>
      <c r="E1" s="51"/>
      <c r="F1" s="51"/>
      <c r="G1" s="51"/>
    </row>
    <row r="2" spans="1:24" ht="27" customHeight="1">
      <c r="A2" s="52" t="s">
        <v>23</v>
      </c>
      <c r="B2" s="52"/>
      <c r="C2" s="52"/>
      <c r="D2" s="52"/>
      <c r="E2" s="52"/>
      <c r="F2" s="52"/>
      <c r="G2" s="52"/>
    </row>
    <row r="3" spans="1:24" s="5" customFormat="1" ht="39.6" customHeight="1">
      <c r="A3" s="6" t="s">
        <v>2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23">
        <v>1060</v>
      </c>
      <c r="B4" s="23">
        <v>12</v>
      </c>
      <c r="C4" s="23">
        <v>1000</v>
      </c>
      <c r="D4" s="17">
        <v>2000</v>
      </c>
      <c r="E4" s="17">
        <v>5</v>
      </c>
      <c r="F4" s="15">
        <f t="shared" ref="F4:F15" si="0">B4*C4*D4*2.7/1000000*E4</f>
        <v>324.00000000000006</v>
      </c>
      <c r="G4" s="16"/>
    </row>
    <row r="5" spans="1:24" s="5" customFormat="1" ht="25.9" customHeight="1">
      <c r="A5" s="24">
        <v>1060</v>
      </c>
      <c r="B5" s="24">
        <v>14</v>
      </c>
      <c r="C5" s="24">
        <v>1200</v>
      </c>
      <c r="D5" s="13">
        <v>2400</v>
      </c>
      <c r="E5" s="17">
        <v>7</v>
      </c>
      <c r="F5" s="15">
        <f t="shared" si="0"/>
        <v>762.048</v>
      </c>
      <c r="G5" s="13"/>
    </row>
    <row r="6" spans="1:24" s="5" customFormat="1" ht="25.9" customHeight="1">
      <c r="A6" s="23">
        <v>1060</v>
      </c>
      <c r="B6" s="23">
        <v>16</v>
      </c>
      <c r="C6" s="23">
        <v>1220</v>
      </c>
      <c r="D6" s="17">
        <v>2400</v>
      </c>
      <c r="E6" s="17">
        <v>3</v>
      </c>
      <c r="F6" s="15">
        <f t="shared" si="0"/>
        <v>379.46880000000004</v>
      </c>
      <c r="G6" s="16"/>
    </row>
    <row r="7" spans="1:24" s="5" customFormat="1" ht="25.9" customHeight="1">
      <c r="A7" s="24">
        <v>3003</v>
      </c>
      <c r="B7" s="24">
        <v>10</v>
      </c>
      <c r="C7" s="24">
        <v>1200</v>
      </c>
      <c r="D7" s="13">
        <v>3000</v>
      </c>
      <c r="E7" s="17">
        <v>17</v>
      </c>
      <c r="F7" s="15">
        <f t="shared" si="0"/>
        <v>1652.4</v>
      </c>
      <c r="G7" s="13"/>
    </row>
    <row r="8" spans="1:24" s="5" customFormat="1" ht="25.9" customHeight="1">
      <c r="A8" s="24">
        <v>3003</v>
      </c>
      <c r="B8" s="24">
        <v>30</v>
      </c>
      <c r="C8" s="24">
        <v>840</v>
      </c>
      <c r="D8" s="13">
        <v>2000</v>
      </c>
      <c r="E8" s="17">
        <v>2</v>
      </c>
      <c r="F8" s="15">
        <f t="shared" si="0"/>
        <v>272.16000000000003</v>
      </c>
      <c r="G8" s="13"/>
    </row>
    <row r="9" spans="1:24" s="5" customFormat="1" ht="25.9" customHeight="1">
      <c r="A9" s="23">
        <v>3003</v>
      </c>
      <c r="B9" s="23">
        <v>30</v>
      </c>
      <c r="C9" s="23">
        <v>1000</v>
      </c>
      <c r="D9" s="17">
        <v>2000</v>
      </c>
      <c r="E9" s="17">
        <v>4</v>
      </c>
      <c r="F9" s="15">
        <f t="shared" si="0"/>
        <v>648</v>
      </c>
      <c r="G9" s="16"/>
    </row>
    <row r="10" spans="1:24" s="5" customFormat="1" ht="25.9" customHeight="1">
      <c r="A10" s="24">
        <v>3003</v>
      </c>
      <c r="B10" s="24">
        <v>35</v>
      </c>
      <c r="C10" s="24">
        <v>1000</v>
      </c>
      <c r="D10" s="13">
        <v>2050</v>
      </c>
      <c r="E10" s="17">
        <v>3</v>
      </c>
      <c r="F10" s="15">
        <f t="shared" si="0"/>
        <v>581.17499999999995</v>
      </c>
      <c r="G10" s="13"/>
    </row>
    <row r="11" spans="1:24" s="5" customFormat="1" ht="25.9" customHeight="1">
      <c r="A11" s="23">
        <v>5052</v>
      </c>
      <c r="B11" s="23">
        <v>12</v>
      </c>
      <c r="C11" s="23">
        <v>1200</v>
      </c>
      <c r="D11" s="17">
        <v>3000</v>
      </c>
      <c r="E11" s="17">
        <v>5</v>
      </c>
      <c r="F11" s="15">
        <f t="shared" si="0"/>
        <v>583.20000000000005</v>
      </c>
      <c r="G11" s="16"/>
    </row>
    <row r="12" spans="1:24" s="5" customFormat="1" ht="25.9" customHeight="1">
      <c r="A12" s="24">
        <v>5052</v>
      </c>
      <c r="B12" s="24">
        <v>12</v>
      </c>
      <c r="C12" s="24">
        <v>1000</v>
      </c>
      <c r="D12" s="13">
        <v>2000</v>
      </c>
      <c r="E12" s="17">
        <v>28</v>
      </c>
      <c r="F12" s="15">
        <f t="shared" si="0"/>
        <v>1814.4000000000003</v>
      </c>
      <c r="G12" s="13"/>
    </row>
    <row r="13" spans="1:24" s="5" customFormat="1" ht="25.9" customHeight="1">
      <c r="A13" s="24">
        <v>5052</v>
      </c>
      <c r="B13" s="24">
        <v>14</v>
      </c>
      <c r="C13" s="24">
        <v>1000</v>
      </c>
      <c r="D13" s="13">
        <v>2500</v>
      </c>
      <c r="E13" s="17">
        <v>6</v>
      </c>
      <c r="F13" s="15">
        <f t="shared" si="0"/>
        <v>567</v>
      </c>
      <c r="G13" s="13"/>
    </row>
    <row r="14" spans="1:24" s="5" customFormat="1" ht="25.9" customHeight="1">
      <c r="A14" s="24">
        <v>5052</v>
      </c>
      <c r="B14" s="24">
        <v>20</v>
      </c>
      <c r="C14" s="24">
        <v>450</v>
      </c>
      <c r="D14" s="13">
        <v>450</v>
      </c>
      <c r="E14" s="17">
        <v>34</v>
      </c>
      <c r="F14" s="15">
        <f t="shared" si="0"/>
        <v>371.79</v>
      </c>
      <c r="G14" s="13"/>
    </row>
    <row r="15" spans="1:24" s="5" customFormat="1" ht="25.9" customHeight="1">
      <c r="A15" s="24">
        <v>5083</v>
      </c>
      <c r="B15" s="24">
        <v>42</v>
      </c>
      <c r="C15" s="24">
        <v>780</v>
      </c>
      <c r="D15" s="13">
        <v>780</v>
      </c>
      <c r="E15" s="17">
        <v>5</v>
      </c>
      <c r="F15" s="15">
        <f t="shared" si="0"/>
        <v>344.96280000000002</v>
      </c>
      <c r="G15" s="13"/>
    </row>
    <row r="16" spans="1:24" s="5" customFormat="1" ht="25.9" customHeight="1">
      <c r="A16" s="28"/>
      <c r="B16" s="28"/>
      <c r="C16" s="28"/>
      <c r="D16" s="29"/>
      <c r="E16" s="31"/>
      <c r="F16" s="32"/>
      <c r="G16" s="29"/>
    </row>
    <row r="17" spans="1:7" s="5" customFormat="1" ht="25.9" customHeight="1">
      <c r="A17" s="28"/>
      <c r="B17" s="28"/>
      <c r="C17" s="28"/>
      <c r="D17" s="29"/>
      <c r="E17" s="31"/>
      <c r="F17" s="32"/>
      <c r="G17" s="29"/>
    </row>
    <row r="18" spans="1:7" s="5" customFormat="1" ht="25.9" customHeight="1">
      <c r="A18" s="33"/>
      <c r="B18" s="33"/>
      <c r="C18" s="33"/>
      <c r="D18" s="31"/>
      <c r="E18" s="31"/>
      <c r="F18" s="34"/>
      <c r="G18" s="35"/>
    </row>
    <row r="19" spans="1:7" s="5" customFormat="1" ht="25.9" customHeight="1">
      <c r="A19" s="33"/>
      <c r="B19" s="28"/>
      <c r="C19" s="28"/>
      <c r="D19" s="29"/>
      <c r="E19" s="28"/>
      <c r="F19" s="30"/>
      <c r="G19" s="29"/>
    </row>
    <row r="20" spans="1:7" s="5" customFormat="1" ht="25.9" customHeight="1">
      <c r="A20" s="28"/>
      <c r="B20" s="28"/>
      <c r="C20" s="28"/>
      <c r="D20" s="29"/>
      <c r="E20" s="31"/>
      <c r="F20" s="32"/>
      <c r="G20" s="29"/>
    </row>
    <row r="21" spans="1:7" s="5" customFormat="1" ht="25.9" customHeight="1">
      <c r="A21" s="33"/>
      <c r="B21" s="33"/>
      <c r="C21" s="33"/>
      <c r="D21" s="31"/>
      <c r="E21" s="31"/>
      <c r="F21" s="34"/>
      <c r="G21" s="35"/>
    </row>
    <row r="22" spans="1:7" s="5" customFormat="1" ht="25.9" customHeight="1">
      <c r="A22" s="28"/>
      <c r="B22" s="28"/>
      <c r="C22" s="28"/>
      <c r="D22" s="29"/>
      <c r="E22" s="31"/>
      <c r="F22" s="32"/>
      <c r="G22" s="29"/>
    </row>
    <row r="23" spans="1:7" s="5" customFormat="1" ht="25.9" customHeight="1">
      <c r="A23" s="28"/>
      <c r="B23" s="28"/>
      <c r="C23" s="28"/>
      <c r="D23" s="29"/>
      <c r="E23" s="31"/>
      <c r="F23" s="32"/>
      <c r="G23" s="29"/>
    </row>
    <row r="24" spans="1:7" s="5" customFormat="1" ht="25.9" customHeight="1">
      <c r="A24" s="28"/>
      <c r="B24" s="28"/>
      <c r="C24" s="28"/>
      <c r="D24" s="29"/>
      <c r="E24" s="31"/>
      <c r="F24" s="32"/>
      <c r="G24" s="29"/>
    </row>
    <row r="25" spans="1:7" s="5" customFormat="1" ht="25.9" customHeight="1">
      <c r="A25" s="28"/>
      <c r="B25" s="28"/>
      <c r="C25" s="28"/>
      <c r="D25" s="29"/>
      <c r="E25" s="31"/>
      <c r="F25" s="32"/>
      <c r="G25" s="29"/>
    </row>
    <row r="26" spans="1:7" s="5" customFormat="1" ht="25.9" customHeight="1">
      <c r="A26" s="28"/>
      <c r="B26" s="28"/>
      <c r="C26" s="28"/>
      <c r="D26" s="29"/>
      <c r="E26" s="31"/>
      <c r="F26" s="32"/>
      <c r="G26" s="29"/>
    </row>
    <row r="27" spans="1:7" s="5" customFormat="1" ht="25.9" customHeight="1">
      <c r="A27" s="28"/>
      <c r="B27" s="28"/>
      <c r="C27" s="28"/>
      <c r="D27" s="29"/>
      <c r="E27" s="31"/>
      <c r="F27" s="32"/>
      <c r="G27" s="29"/>
    </row>
    <row r="28" spans="1:7" s="5" customFormat="1" ht="25.9" customHeight="1">
      <c r="A28" s="28"/>
      <c r="B28" s="28"/>
      <c r="C28" s="28"/>
      <c r="D28" s="29"/>
      <c r="E28" s="31"/>
      <c r="F28" s="32"/>
      <c r="G28" s="29"/>
    </row>
    <row r="29" spans="1:7" s="5" customFormat="1" ht="25.9" customHeight="1">
      <c r="A29" s="33"/>
      <c r="B29" s="33"/>
      <c r="C29" s="33"/>
      <c r="D29" s="31"/>
      <c r="E29" s="31"/>
      <c r="F29" s="34"/>
      <c r="G29" s="35"/>
    </row>
    <row r="30" spans="1:7" s="5" customFormat="1" ht="25.9" customHeight="1">
      <c r="A30" s="28"/>
      <c r="B30" s="28"/>
      <c r="C30" s="28"/>
      <c r="D30" s="29"/>
      <c r="E30" s="31"/>
      <c r="F30" s="32"/>
      <c r="G30" s="29"/>
    </row>
    <row r="31" spans="1:7" s="5" customFormat="1" ht="25.9" customHeight="1">
      <c r="A31" s="28"/>
      <c r="B31" s="28"/>
      <c r="C31" s="28"/>
      <c r="D31" s="29"/>
      <c r="E31" s="31"/>
      <c r="F31" s="32"/>
      <c r="G31" s="29"/>
    </row>
    <row r="32" spans="1:7" s="5" customFormat="1" ht="25.9" customHeight="1">
      <c r="A32" s="28"/>
      <c r="B32" s="28"/>
      <c r="C32" s="28"/>
      <c r="D32" s="29"/>
      <c r="E32" s="31"/>
      <c r="F32" s="32"/>
      <c r="G32" s="29"/>
    </row>
    <row r="33" spans="1:7" s="5" customFormat="1" ht="25.9" customHeight="1">
      <c r="A33" s="28"/>
      <c r="B33" s="28"/>
      <c r="C33" s="28"/>
      <c r="D33" s="29"/>
      <c r="E33" s="31"/>
      <c r="F33" s="32"/>
      <c r="G33" s="29"/>
    </row>
    <row r="34" spans="1:7" s="5" customFormat="1" ht="25.9" customHeight="1">
      <c r="A34" s="28"/>
      <c r="B34" s="28"/>
      <c r="C34" s="28"/>
      <c r="D34" s="29"/>
      <c r="E34" s="31"/>
      <c r="F34" s="32"/>
      <c r="G34" s="29"/>
    </row>
    <row r="35" spans="1:7" s="5" customFormat="1" ht="25.9" customHeight="1">
      <c r="A35" s="33"/>
      <c r="B35" s="33"/>
      <c r="C35" s="33"/>
      <c r="D35" s="31"/>
      <c r="E35" s="31"/>
      <c r="F35" s="34"/>
      <c r="G35" s="35"/>
    </row>
    <row r="36" spans="1:7" s="5" customFormat="1" ht="25.9" customHeight="1">
      <c r="A36" s="28"/>
      <c r="B36" s="28"/>
      <c r="C36" s="28"/>
      <c r="D36" s="29"/>
      <c r="E36" s="28"/>
      <c r="F36" s="30"/>
      <c r="G36" s="29"/>
    </row>
    <row r="37" spans="1:7" s="5" customFormat="1" ht="25.9" customHeight="1">
      <c r="A37" s="28"/>
      <c r="B37" s="28"/>
      <c r="C37" s="28"/>
      <c r="D37" s="29"/>
      <c r="E37" s="28"/>
      <c r="F37" s="30"/>
      <c r="G37" s="29"/>
    </row>
    <row r="38" spans="1:7" s="5" customFormat="1" ht="25.9" customHeight="1">
      <c r="A38" s="28"/>
      <c r="B38" s="28"/>
      <c r="C38" s="28"/>
      <c r="D38" s="29"/>
      <c r="E38" s="28"/>
      <c r="F38" s="30"/>
      <c r="G38" s="29"/>
    </row>
    <row r="39" spans="1:7" s="5" customFormat="1" ht="25.9" customHeight="1">
      <c r="A39" s="28"/>
      <c r="B39" s="28"/>
      <c r="C39" s="28"/>
      <c r="D39" s="29"/>
      <c r="E39" s="28"/>
      <c r="F39" s="30"/>
      <c r="G39" s="29"/>
    </row>
    <row r="40" spans="1:7" s="5" customFormat="1" ht="25.9" customHeight="1">
      <c r="A40" s="28"/>
      <c r="B40" s="28"/>
      <c r="C40" s="28"/>
      <c r="D40" s="29"/>
      <c r="E40" s="28"/>
      <c r="F40" s="30"/>
      <c r="G40" s="29"/>
    </row>
    <row r="41" spans="1:7" s="5" customFormat="1" ht="25.9" customHeight="1">
      <c r="A41" s="28"/>
      <c r="B41" s="28"/>
      <c r="C41" s="28"/>
      <c r="D41" s="29"/>
      <c r="E41" s="28"/>
      <c r="F41" s="30"/>
      <c r="G41" s="29"/>
    </row>
    <row r="42" spans="1:7" s="5" customFormat="1" ht="25.9" customHeight="1">
      <c r="A42" s="28"/>
      <c r="B42" s="28"/>
      <c r="C42" s="28"/>
      <c r="D42" s="29"/>
      <c r="E42" s="28"/>
      <c r="F42" s="30"/>
      <c r="G42" s="29"/>
    </row>
    <row r="43" spans="1:7" s="5" customFormat="1" ht="25.9" customHeight="1">
      <c r="A43" s="28" t="s">
        <v>19</v>
      </c>
      <c r="B43" s="28"/>
      <c r="C43" s="28"/>
      <c r="D43" s="29"/>
      <c r="E43" s="28"/>
      <c r="F43" s="30">
        <f>SUM(F4:F42)</f>
        <v>8300.6046000000006</v>
      </c>
      <c r="G43" s="29"/>
    </row>
  </sheetData>
  <autoFilter ref="A3:G35">
    <filterColumn colId="0"/>
  </autoFilter>
  <mergeCells count="2">
    <mergeCell ref="A1:G1"/>
    <mergeCell ref="A2:G2"/>
  </mergeCells>
  <phoneticPr fontId="19" type="noConversion"/>
  <pageMargins left="0.69930555555555596" right="0.69930555555555596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>
  <dimension ref="A1:IV65"/>
  <sheetViews>
    <sheetView tabSelected="1" workbookViewId="0">
      <pane ySplit="3" topLeftCell="A4" activePane="bottomLeft" state="frozen"/>
      <selection pane="bottomLeft" activeCell="G10" sqref="G10"/>
    </sheetView>
  </sheetViews>
  <sheetFormatPr defaultColWidth="9" defaultRowHeight="13.5"/>
  <cols>
    <col min="1" max="2" width="12.125" style="1" customWidth="1"/>
    <col min="3" max="3" width="12.125" style="4" customWidth="1"/>
    <col min="4" max="4" width="16.625" style="1" customWidth="1"/>
    <col min="5" max="5" width="11.375" style="3" customWidth="1"/>
    <col min="6" max="6" width="25" style="4" customWidth="1"/>
    <col min="7" max="21" width="8.875" style="5" customWidth="1"/>
    <col min="22" max="256" width="8.875" style="1" customWidth="1"/>
  </cols>
  <sheetData>
    <row r="1" spans="1:23" ht="39.6" customHeight="1">
      <c r="A1" s="51" t="s">
        <v>61</v>
      </c>
      <c r="B1" s="51"/>
      <c r="C1" s="51"/>
      <c r="D1" s="51"/>
      <c r="E1" s="51"/>
      <c r="F1" s="51"/>
    </row>
    <row r="2" spans="1:23" ht="27" customHeight="1">
      <c r="A2" s="52"/>
      <c r="B2" s="52"/>
      <c r="C2" s="52"/>
      <c r="D2" s="52"/>
      <c r="E2" s="52"/>
      <c r="F2" s="52"/>
    </row>
    <row r="3" spans="1:23" s="5" customFormat="1" ht="39.6" customHeight="1">
      <c r="A3" s="6" t="s">
        <v>3</v>
      </c>
      <c r="B3" s="6" t="s">
        <v>4</v>
      </c>
      <c r="C3" s="9" t="s">
        <v>5</v>
      </c>
      <c r="D3" s="7" t="s">
        <v>21</v>
      </c>
      <c r="E3" s="8" t="s">
        <v>7</v>
      </c>
      <c r="F3" s="9" t="s">
        <v>8</v>
      </c>
      <c r="V3" s="1"/>
      <c r="W3" s="1"/>
    </row>
    <row r="4" spans="1:23" s="5" customFormat="1" ht="25.9" customHeight="1">
      <c r="A4" s="23">
        <v>3</v>
      </c>
      <c r="B4" s="23">
        <v>1500</v>
      </c>
      <c r="C4" s="17">
        <v>2900</v>
      </c>
      <c r="D4" s="17">
        <v>194</v>
      </c>
      <c r="E4" s="15">
        <f t="shared" ref="E4:E37" si="0">A4*B4*C4*2.7/1000000*D4</f>
        <v>6835.59</v>
      </c>
      <c r="F4" s="16"/>
    </row>
    <row r="5" spans="1:23" s="5" customFormat="1" ht="25.9" customHeight="1">
      <c r="A5" s="24">
        <v>3</v>
      </c>
      <c r="B5" s="24">
        <v>1500</v>
      </c>
      <c r="C5" s="13">
        <v>6000</v>
      </c>
      <c r="D5" s="17">
        <v>91</v>
      </c>
      <c r="E5" s="15">
        <f t="shared" si="0"/>
        <v>6633.9000000000005</v>
      </c>
      <c r="F5" s="13"/>
    </row>
    <row r="6" spans="1:23" s="5" customFormat="1" ht="25.9" customHeight="1">
      <c r="A6" s="23">
        <v>3</v>
      </c>
      <c r="B6" s="23">
        <v>1500</v>
      </c>
      <c r="C6" s="17">
        <v>4000</v>
      </c>
      <c r="D6" s="17">
        <v>20</v>
      </c>
      <c r="E6" s="15">
        <f t="shared" si="0"/>
        <v>972</v>
      </c>
      <c r="F6" s="16"/>
    </row>
    <row r="7" spans="1:23" s="5" customFormat="1" ht="25.9" customHeight="1">
      <c r="A7" s="24">
        <v>4</v>
      </c>
      <c r="B7" s="24">
        <v>690</v>
      </c>
      <c r="C7" s="13">
        <v>3750</v>
      </c>
      <c r="D7" s="17">
        <v>43</v>
      </c>
      <c r="E7" s="15">
        <f t="shared" si="0"/>
        <v>1201.635</v>
      </c>
      <c r="F7" s="13"/>
    </row>
    <row r="8" spans="1:23" s="5" customFormat="1" ht="25.9" customHeight="1">
      <c r="A8" s="24">
        <v>4</v>
      </c>
      <c r="B8" s="24">
        <v>1500</v>
      </c>
      <c r="C8" s="13">
        <v>780</v>
      </c>
      <c r="D8" s="17">
        <v>72</v>
      </c>
      <c r="E8" s="15">
        <f t="shared" si="0"/>
        <v>909.79199999999992</v>
      </c>
      <c r="F8" s="13"/>
    </row>
    <row r="9" spans="1:23" s="5" customFormat="1" ht="25.9" customHeight="1">
      <c r="A9" s="23">
        <v>4</v>
      </c>
      <c r="B9" s="23">
        <v>1138</v>
      </c>
      <c r="C9" s="17">
        <v>1500</v>
      </c>
      <c r="D9" s="17">
        <v>52</v>
      </c>
      <c r="E9" s="15">
        <f t="shared" si="0"/>
        <v>958.65120000000002</v>
      </c>
      <c r="F9" s="16"/>
    </row>
    <row r="10" spans="1:23" s="5" customFormat="1" ht="25.9" customHeight="1">
      <c r="A10" s="24">
        <v>4</v>
      </c>
      <c r="B10" s="24">
        <v>1240</v>
      </c>
      <c r="C10" s="13">
        <v>2000</v>
      </c>
      <c r="D10" s="17">
        <v>42</v>
      </c>
      <c r="E10" s="15">
        <f t="shared" si="0"/>
        <v>1124.9279999999999</v>
      </c>
      <c r="F10" s="13"/>
    </row>
    <row r="11" spans="1:23" s="5" customFormat="1" ht="25.9" customHeight="1">
      <c r="A11" s="23">
        <v>4</v>
      </c>
      <c r="B11" s="23">
        <v>1340</v>
      </c>
      <c r="C11" s="17">
        <v>2000</v>
      </c>
      <c r="D11" s="17">
        <v>13</v>
      </c>
      <c r="E11" s="15">
        <f t="shared" si="0"/>
        <v>376.27200000000005</v>
      </c>
      <c r="F11" s="16"/>
    </row>
    <row r="12" spans="1:23" s="5" customFormat="1" ht="25.9" customHeight="1">
      <c r="A12" s="23">
        <v>4</v>
      </c>
      <c r="B12" s="23">
        <v>2000</v>
      </c>
      <c r="C12" s="17">
        <v>2250</v>
      </c>
      <c r="D12" s="17">
        <v>36</v>
      </c>
      <c r="E12" s="15">
        <f t="shared" si="0"/>
        <v>1749.6000000000001</v>
      </c>
      <c r="F12" s="16"/>
    </row>
    <row r="13" spans="1:23" s="5" customFormat="1" ht="25.9" customHeight="1">
      <c r="A13" s="23">
        <v>4</v>
      </c>
      <c r="B13" s="23">
        <v>1850</v>
      </c>
      <c r="C13" s="17">
        <v>2010</v>
      </c>
      <c r="D13" s="17">
        <v>20</v>
      </c>
      <c r="E13" s="15">
        <f t="shared" si="0"/>
        <v>803.19599999999991</v>
      </c>
      <c r="F13" s="16"/>
    </row>
    <row r="14" spans="1:23" s="5" customFormat="1" ht="25.9" customHeight="1">
      <c r="A14" s="23">
        <v>4</v>
      </c>
      <c r="B14" s="23">
        <v>2000</v>
      </c>
      <c r="C14" s="17">
        <v>1985</v>
      </c>
      <c r="D14" s="17">
        <v>12</v>
      </c>
      <c r="E14" s="15">
        <f t="shared" si="0"/>
        <v>514.51199999999994</v>
      </c>
      <c r="F14" s="16"/>
    </row>
    <row r="15" spans="1:23" s="5" customFormat="1" ht="25.9" customHeight="1">
      <c r="A15" s="23">
        <v>4</v>
      </c>
      <c r="B15" s="23">
        <v>1500</v>
      </c>
      <c r="C15" s="17">
        <v>1600</v>
      </c>
      <c r="D15" s="17">
        <v>4</v>
      </c>
      <c r="E15" s="15">
        <f t="shared" si="0"/>
        <v>103.68</v>
      </c>
      <c r="F15" s="16"/>
    </row>
    <row r="16" spans="1:23" s="5" customFormat="1" ht="25.9" customHeight="1">
      <c r="A16" s="23">
        <v>4</v>
      </c>
      <c r="B16" s="23">
        <v>1500</v>
      </c>
      <c r="C16" s="17">
        <v>2160</v>
      </c>
      <c r="D16" s="17">
        <v>20</v>
      </c>
      <c r="E16" s="15">
        <f t="shared" si="0"/>
        <v>699.83999999999992</v>
      </c>
      <c r="F16" s="16"/>
    </row>
    <row r="17" spans="1:6" s="5" customFormat="1" ht="25.9" customHeight="1">
      <c r="A17" s="23">
        <v>5</v>
      </c>
      <c r="B17" s="23">
        <v>1800</v>
      </c>
      <c r="C17" s="17">
        <v>3000</v>
      </c>
      <c r="D17" s="17">
        <v>50</v>
      </c>
      <c r="E17" s="15">
        <f t="shared" si="0"/>
        <v>3645.0000000000005</v>
      </c>
      <c r="F17" s="16"/>
    </row>
    <row r="18" spans="1:6" s="5" customFormat="1" ht="25.9" customHeight="1">
      <c r="A18" s="23">
        <v>5</v>
      </c>
      <c r="B18" s="23">
        <v>390</v>
      </c>
      <c r="C18" s="17">
        <v>3000</v>
      </c>
      <c r="D18" s="17">
        <v>16</v>
      </c>
      <c r="E18" s="15">
        <f t="shared" si="0"/>
        <v>252.72000000000003</v>
      </c>
      <c r="F18" s="16"/>
    </row>
    <row r="19" spans="1:6" s="5" customFormat="1" ht="25.9" customHeight="1">
      <c r="A19" s="23">
        <v>5</v>
      </c>
      <c r="B19" s="23">
        <v>390</v>
      </c>
      <c r="C19" s="17">
        <v>2000</v>
      </c>
      <c r="D19" s="17">
        <v>9</v>
      </c>
      <c r="E19" s="15">
        <f t="shared" si="0"/>
        <v>94.77</v>
      </c>
      <c r="F19" s="16"/>
    </row>
    <row r="20" spans="1:6" s="5" customFormat="1" ht="25.9" customHeight="1">
      <c r="A20" s="23">
        <v>5</v>
      </c>
      <c r="B20" s="23">
        <v>390</v>
      </c>
      <c r="C20" s="17">
        <v>2650</v>
      </c>
      <c r="D20" s="17">
        <v>5</v>
      </c>
      <c r="E20" s="15">
        <f t="shared" si="0"/>
        <v>69.76124999999999</v>
      </c>
      <c r="F20" s="16"/>
    </row>
    <row r="21" spans="1:6" s="5" customFormat="1" ht="25.9" customHeight="1">
      <c r="A21" s="23">
        <v>6</v>
      </c>
      <c r="B21" s="23">
        <v>2000</v>
      </c>
      <c r="C21" s="17">
        <v>7500</v>
      </c>
      <c r="D21" s="17">
        <v>45</v>
      </c>
      <c r="E21" s="15">
        <f t="shared" si="0"/>
        <v>10935.000000000002</v>
      </c>
      <c r="F21" s="16"/>
    </row>
    <row r="22" spans="1:6" s="5" customFormat="1" ht="25.9" customHeight="1">
      <c r="A22" s="23">
        <v>6</v>
      </c>
      <c r="B22" s="23">
        <v>2000</v>
      </c>
      <c r="C22" s="17">
        <v>2820</v>
      </c>
      <c r="D22" s="17">
        <v>10</v>
      </c>
      <c r="E22" s="15">
        <f t="shared" si="0"/>
        <v>913.68</v>
      </c>
      <c r="F22" s="16"/>
    </row>
    <row r="23" spans="1:6" s="5" customFormat="1" ht="25.9" customHeight="1">
      <c r="A23" s="23">
        <v>6</v>
      </c>
      <c r="B23" s="23">
        <v>2000</v>
      </c>
      <c r="C23" s="17">
        <v>6000</v>
      </c>
      <c r="D23" s="17">
        <v>26</v>
      </c>
      <c r="E23" s="15">
        <f t="shared" si="0"/>
        <v>5054.4000000000005</v>
      </c>
      <c r="F23" s="16"/>
    </row>
    <row r="24" spans="1:6" s="5" customFormat="1" ht="25.9" customHeight="1">
      <c r="A24" s="23">
        <v>6</v>
      </c>
      <c r="B24" s="23">
        <v>1800</v>
      </c>
      <c r="C24" s="17">
        <v>2980</v>
      </c>
      <c r="D24" s="17">
        <v>30</v>
      </c>
      <c r="E24" s="15">
        <f t="shared" si="0"/>
        <v>2606.904</v>
      </c>
      <c r="F24" s="16"/>
    </row>
    <row r="25" spans="1:6" s="5" customFormat="1" ht="25.9" customHeight="1">
      <c r="A25" s="23">
        <v>6</v>
      </c>
      <c r="B25" s="23">
        <v>1800</v>
      </c>
      <c r="C25" s="17">
        <v>2980</v>
      </c>
      <c r="D25" s="17">
        <v>105</v>
      </c>
      <c r="E25" s="15">
        <f t="shared" si="0"/>
        <v>9124.1640000000007</v>
      </c>
      <c r="F25" s="16"/>
    </row>
    <row r="26" spans="1:6" s="5" customFormat="1" ht="25.9" customHeight="1">
      <c r="A26" s="23">
        <v>6</v>
      </c>
      <c r="B26" s="23">
        <v>1500</v>
      </c>
      <c r="C26" s="17">
        <v>6000</v>
      </c>
      <c r="D26" s="17">
        <v>3</v>
      </c>
      <c r="E26" s="15">
        <f t="shared" si="0"/>
        <v>437.40000000000003</v>
      </c>
      <c r="F26" s="16"/>
    </row>
    <row r="27" spans="1:6" s="5" customFormat="1" ht="25.9" customHeight="1">
      <c r="A27" s="23">
        <v>6</v>
      </c>
      <c r="B27" s="23">
        <v>2000</v>
      </c>
      <c r="C27" s="17">
        <v>2980</v>
      </c>
      <c r="D27" s="17">
        <v>91</v>
      </c>
      <c r="E27" s="15">
        <f t="shared" si="0"/>
        <v>8786.232</v>
      </c>
      <c r="F27" s="16"/>
    </row>
    <row r="28" spans="1:6" s="5" customFormat="1" ht="25.9" customHeight="1">
      <c r="A28" s="23">
        <v>6</v>
      </c>
      <c r="B28" s="23">
        <v>2000</v>
      </c>
      <c r="C28" s="17">
        <v>3000</v>
      </c>
      <c r="D28" s="17">
        <v>59</v>
      </c>
      <c r="E28" s="15">
        <f t="shared" si="0"/>
        <v>5734.8</v>
      </c>
      <c r="F28" s="16"/>
    </row>
    <row r="29" spans="1:6" s="5" customFormat="1" ht="25.9" customHeight="1">
      <c r="A29" s="23">
        <v>7</v>
      </c>
      <c r="B29" s="23">
        <v>2000</v>
      </c>
      <c r="C29" s="17">
        <v>3020</v>
      </c>
      <c r="D29" s="17">
        <v>10</v>
      </c>
      <c r="E29" s="15">
        <f t="shared" si="0"/>
        <v>1141.5600000000002</v>
      </c>
      <c r="F29" s="16"/>
    </row>
    <row r="30" spans="1:6" s="5" customFormat="1" ht="25.9" customHeight="1">
      <c r="A30" s="23">
        <v>7</v>
      </c>
      <c r="B30" s="23">
        <v>2000</v>
      </c>
      <c r="C30" s="17">
        <v>3000</v>
      </c>
      <c r="D30" s="17">
        <v>34</v>
      </c>
      <c r="E30" s="15">
        <f t="shared" si="0"/>
        <v>3855.6000000000008</v>
      </c>
      <c r="F30" s="16"/>
    </row>
    <row r="31" spans="1:6" s="5" customFormat="1" ht="25.9" customHeight="1">
      <c r="A31" s="23">
        <v>7</v>
      </c>
      <c r="B31" s="23">
        <v>2000</v>
      </c>
      <c r="C31" s="17">
        <v>3000</v>
      </c>
      <c r="D31" s="17">
        <v>117</v>
      </c>
      <c r="E31" s="15">
        <f t="shared" si="0"/>
        <v>13267.800000000003</v>
      </c>
      <c r="F31" s="16"/>
    </row>
    <row r="32" spans="1:6" s="5" customFormat="1" ht="25.9" customHeight="1">
      <c r="A32" s="23">
        <v>7</v>
      </c>
      <c r="B32" s="23">
        <v>2000</v>
      </c>
      <c r="C32" s="17">
        <v>6000</v>
      </c>
      <c r="D32" s="17">
        <v>120</v>
      </c>
      <c r="E32" s="15">
        <f t="shared" si="0"/>
        <v>27216.000000000004</v>
      </c>
      <c r="F32" s="16"/>
    </row>
    <row r="33" spans="1:6" s="5" customFormat="1" ht="25.9" customHeight="1">
      <c r="A33" s="23"/>
      <c r="B33" s="23"/>
      <c r="C33" s="17"/>
      <c r="D33" s="17"/>
      <c r="E33" s="15"/>
      <c r="F33" s="16"/>
    </row>
    <row r="34" spans="1:6" s="5" customFormat="1" ht="25.9" customHeight="1">
      <c r="A34" s="24">
        <v>22.23</v>
      </c>
      <c r="B34" s="24">
        <v>1610</v>
      </c>
      <c r="C34" s="13">
        <v>3320</v>
      </c>
      <c r="D34" s="17">
        <v>5</v>
      </c>
      <c r="E34" s="15">
        <f t="shared" si="0"/>
        <v>1604.1212460000002</v>
      </c>
      <c r="F34" s="13"/>
    </row>
    <row r="35" spans="1:6" s="5" customFormat="1" ht="25.9" customHeight="1">
      <c r="A35" s="24">
        <v>20</v>
      </c>
      <c r="B35" s="24">
        <v>450</v>
      </c>
      <c r="C35" s="13">
        <v>450</v>
      </c>
      <c r="D35" s="17">
        <v>34</v>
      </c>
      <c r="E35" s="15">
        <f t="shared" si="0"/>
        <v>371.79</v>
      </c>
      <c r="F35" s="13"/>
    </row>
    <row r="36" spans="1:6" s="5" customFormat="1" ht="25.9" customHeight="1">
      <c r="A36" s="24">
        <v>30</v>
      </c>
      <c r="B36" s="24">
        <v>1705</v>
      </c>
      <c r="C36" s="13">
        <v>3200</v>
      </c>
      <c r="D36" s="17">
        <v>2</v>
      </c>
      <c r="E36" s="15">
        <f t="shared" si="0"/>
        <v>883.87199999999996</v>
      </c>
      <c r="F36" s="48" t="s">
        <v>71</v>
      </c>
    </row>
    <row r="37" spans="1:6" s="5" customFormat="1" ht="25.9" customHeight="1">
      <c r="A37" s="24">
        <v>42</v>
      </c>
      <c r="B37" s="24">
        <v>780</v>
      </c>
      <c r="C37" s="13">
        <v>780</v>
      </c>
      <c r="D37" s="17">
        <v>5</v>
      </c>
      <c r="E37" s="15">
        <f t="shared" si="0"/>
        <v>344.96280000000002</v>
      </c>
      <c r="F37" s="13"/>
    </row>
    <row r="38" spans="1:6" s="5" customFormat="1" ht="25.9" customHeight="1">
      <c r="A38" s="28"/>
      <c r="B38" s="28"/>
      <c r="C38" s="29"/>
      <c r="D38" s="31"/>
      <c r="E38" s="32"/>
      <c r="F38" s="29"/>
    </row>
    <row r="39" spans="1:6" s="5" customFormat="1" ht="25.9" customHeight="1">
      <c r="A39" s="28"/>
      <c r="B39" s="28"/>
      <c r="C39" s="29"/>
      <c r="D39" s="31"/>
      <c r="E39" s="32"/>
      <c r="F39" s="29"/>
    </row>
    <row r="40" spans="1:6" s="5" customFormat="1" ht="25.9" customHeight="1">
      <c r="A40" s="33"/>
      <c r="B40" s="33"/>
      <c r="C40" s="31"/>
      <c r="D40" s="31"/>
      <c r="E40" s="34"/>
      <c r="F40" s="35"/>
    </row>
    <row r="41" spans="1:6" s="5" customFormat="1" ht="25.9" customHeight="1">
      <c r="A41" s="28"/>
      <c r="B41" s="28"/>
      <c r="C41" s="29"/>
      <c r="D41" s="28"/>
      <c r="E41" s="30"/>
      <c r="F41" s="29"/>
    </row>
    <row r="42" spans="1:6" s="5" customFormat="1" ht="25.9" customHeight="1">
      <c r="A42" s="28"/>
      <c r="B42" s="28"/>
      <c r="C42" s="29"/>
      <c r="D42" s="31"/>
      <c r="E42" s="32"/>
      <c r="F42" s="29"/>
    </row>
    <row r="43" spans="1:6" s="5" customFormat="1" ht="25.9" customHeight="1">
      <c r="A43" s="33"/>
      <c r="B43" s="33"/>
      <c r="C43" s="31"/>
      <c r="D43" s="31"/>
      <c r="E43" s="34"/>
      <c r="F43" s="35"/>
    </row>
    <row r="44" spans="1:6" s="5" customFormat="1" ht="25.9" customHeight="1">
      <c r="A44" s="28"/>
      <c r="B44" s="28"/>
      <c r="C44" s="29"/>
      <c r="D44" s="31"/>
      <c r="E44" s="32"/>
      <c r="F44" s="29"/>
    </row>
    <row r="45" spans="1:6" s="5" customFormat="1" ht="25.9" customHeight="1">
      <c r="A45" s="28"/>
      <c r="B45" s="28"/>
      <c r="C45" s="29"/>
      <c r="D45" s="31"/>
      <c r="E45" s="32"/>
      <c r="F45" s="29"/>
    </row>
    <row r="46" spans="1:6" s="5" customFormat="1" ht="25.9" customHeight="1">
      <c r="A46" s="28"/>
      <c r="B46" s="28"/>
      <c r="C46" s="29"/>
      <c r="D46" s="31"/>
      <c r="E46" s="32"/>
      <c r="F46" s="29"/>
    </row>
    <row r="47" spans="1:6" s="5" customFormat="1" ht="25.9" customHeight="1">
      <c r="A47" s="28"/>
      <c r="B47" s="28"/>
      <c r="C47" s="29"/>
      <c r="D47" s="31"/>
      <c r="E47" s="32"/>
      <c r="F47" s="29"/>
    </row>
    <row r="48" spans="1:6" s="5" customFormat="1" ht="25.9" customHeight="1">
      <c r="A48" s="28"/>
      <c r="B48" s="28"/>
      <c r="C48" s="29"/>
      <c r="D48" s="31"/>
      <c r="E48" s="32"/>
      <c r="F48" s="29"/>
    </row>
    <row r="49" spans="1:6" s="5" customFormat="1" ht="25.9" customHeight="1">
      <c r="A49" s="28"/>
      <c r="B49" s="28"/>
      <c r="C49" s="29"/>
      <c r="D49" s="31"/>
      <c r="E49" s="32"/>
      <c r="F49" s="29"/>
    </row>
    <row r="50" spans="1:6" s="5" customFormat="1" ht="25.9" customHeight="1">
      <c r="A50" s="28"/>
      <c r="B50" s="28"/>
      <c r="C50" s="29"/>
      <c r="D50" s="31"/>
      <c r="E50" s="32"/>
      <c r="F50" s="29"/>
    </row>
    <row r="51" spans="1:6" s="5" customFormat="1" ht="25.9" customHeight="1">
      <c r="A51" s="33"/>
      <c r="B51" s="33"/>
      <c r="C51" s="31"/>
      <c r="D51" s="31"/>
      <c r="E51" s="34"/>
      <c r="F51" s="35"/>
    </row>
    <row r="52" spans="1:6" s="5" customFormat="1" ht="25.9" customHeight="1">
      <c r="A52" s="28"/>
      <c r="B52" s="28"/>
      <c r="C52" s="29"/>
      <c r="D52" s="31"/>
      <c r="E52" s="32"/>
      <c r="F52" s="29"/>
    </row>
    <row r="53" spans="1:6" s="5" customFormat="1" ht="25.9" customHeight="1">
      <c r="A53" s="28"/>
      <c r="B53" s="28"/>
      <c r="C53" s="29"/>
      <c r="D53" s="31"/>
      <c r="E53" s="32"/>
      <c r="F53" s="29"/>
    </row>
    <row r="54" spans="1:6" s="5" customFormat="1" ht="25.9" customHeight="1">
      <c r="A54" s="28"/>
      <c r="B54" s="28"/>
      <c r="C54" s="29"/>
      <c r="D54" s="31"/>
      <c r="E54" s="32"/>
      <c r="F54" s="29"/>
    </row>
    <row r="55" spans="1:6" s="5" customFormat="1" ht="25.9" customHeight="1">
      <c r="A55" s="28"/>
      <c r="B55" s="28"/>
      <c r="C55" s="29"/>
      <c r="D55" s="31"/>
      <c r="E55" s="32"/>
      <c r="F55" s="29"/>
    </row>
    <row r="56" spans="1:6" s="5" customFormat="1" ht="25.9" customHeight="1">
      <c r="A56" s="28"/>
      <c r="B56" s="28"/>
      <c r="C56" s="29"/>
      <c r="D56" s="31"/>
      <c r="E56" s="32"/>
      <c r="F56" s="29"/>
    </row>
    <row r="57" spans="1:6" s="5" customFormat="1" ht="25.9" customHeight="1">
      <c r="A57" s="33"/>
      <c r="B57" s="33"/>
      <c r="C57" s="31"/>
      <c r="D57" s="31"/>
      <c r="E57" s="34"/>
      <c r="F57" s="35"/>
    </row>
    <row r="58" spans="1:6" s="5" customFormat="1" ht="25.9" customHeight="1">
      <c r="A58" s="28"/>
      <c r="B58" s="28"/>
      <c r="C58" s="29"/>
      <c r="D58" s="28"/>
      <c r="E58" s="30"/>
      <c r="F58" s="29"/>
    </row>
    <row r="59" spans="1:6" s="5" customFormat="1" ht="25.9" customHeight="1">
      <c r="A59" s="28"/>
      <c r="B59" s="28"/>
      <c r="C59" s="29"/>
      <c r="D59" s="28"/>
      <c r="E59" s="30"/>
      <c r="F59" s="29"/>
    </row>
    <row r="60" spans="1:6" s="5" customFormat="1" ht="25.9" customHeight="1">
      <c r="A60" s="28"/>
      <c r="B60" s="28"/>
      <c r="C60" s="29"/>
      <c r="D60" s="28"/>
      <c r="E60" s="30"/>
      <c r="F60" s="29"/>
    </row>
    <row r="61" spans="1:6" s="5" customFormat="1" ht="25.9" customHeight="1">
      <c r="A61" s="28"/>
      <c r="B61" s="28"/>
      <c r="C61" s="29"/>
      <c r="D61" s="28"/>
      <c r="E61" s="30"/>
      <c r="F61" s="29"/>
    </row>
    <row r="62" spans="1:6" s="5" customFormat="1" ht="25.9" customHeight="1">
      <c r="A62" s="28"/>
      <c r="B62" s="28"/>
      <c r="C62" s="29"/>
      <c r="D62" s="28"/>
      <c r="E62" s="30"/>
      <c r="F62" s="29"/>
    </row>
    <row r="63" spans="1:6" s="5" customFormat="1" ht="25.9" customHeight="1">
      <c r="A63" s="28"/>
      <c r="B63" s="28"/>
      <c r="C63" s="29"/>
      <c r="D63" s="28"/>
      <c r="E63" s="30"/>
      <c r="F63" s="29"/>
    </row>
    <row r="64" spans="1:6" s="5" customFormat="1" ht="25.9" customHeight="1">
      <c r="A64" s="28"/>
      <c r="B64" s="28"/>
      <c r="C64" s="29"/>
      <c r="D64" s="28"/>
      <c r="E64" s="30"/>
      <c r="F64" s="29"/>
    </row>
    <row r="65" spans="1:6" s="5" customFormat="1" ht="25.9" customHeight="1">
      <c r="A65" s="28"/>
      <c r="B65" s="28"/>
      <c r="C65" s="29"/>
      <c r="D65" s="28"/>
      <c r="E65" s="30">
        <f>SUM(E4:E64)</f>
        <v>119224.13349599999</v>
      </c>
      <c r="F65" s="29"/>
    </row>
  </sheetData>
  <autoFilter ref="A3:F57">
    <filterColumn colId="0"/>
  </autoFilter>
  <mergeCells count="2">
    <mergeCell ref="A1:F1"/>
    <mergeCell ref="A2:F2"/>
  </mergeCells>
  <phoneticPr fontId="19" type="noConversion"/>
  <pageMargins left="0.69930555555555596" right="0.69930555555555596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>
  <dimension ref="A1:IV66"/>
  <sheetViews>
    <sheetView workbookViewId="0">
      <pane ySplit="3" topLeftCell="A4" activePane="bottomLeft" state="frozen"/>
      <selection pane="bottomLeft" sqref="A1:G15"/>
    </sheetView>
  </sheetViews>
  <sheetFormatPr defaultColWidth="9" defaultRowHeight="13.5"/>
  <cols>
    <col min="1" max="1" width="13.25" style="1" customWidth="1"/>
    <col min="2" max="3" width="12.125" style="1" customWidth="1"/>
    <col min="4" max="4" width="12.125" style="4" customWidth="1"/>
    <col min="5" max="5" width="16.625" style="1" customWidth="1"/>
    <col min="6" max="6" width="11.375" style="3" customWidth="1"/>
    <col min="7" max="7" width="25" style="4" customWidth="1"/>
    <col min="8" max="22" width="8.875" style="5" customWidth="1"/>
    <col min="23" max="256" width="8.875" style="1" customWidth="1"/>
  </cols>
  <sheetData>
    <row r="1" spans="1:24" ht="39.6" customHeight="1">
      <c r="A1" s="51" t="s">
        <v>66</v>
      </c>
      <c r="B1" s="51"/>
      <c r="C1" s="51"/>
      <c r="D1" s="51"/>
      <c r="E1" s="51"/>
      <c r="F1" s="51"/>
      <c r="G1" s="51"/>
    </row>
    <row r="2" spans="1:24" ht="27" customHeight="1">
      <c r="A2" s="55"/>
      <c r="B2" s="55"/>
      <c r="C2" s="55"/>
      <c r="D2" s="55"/>
      <c r="E2" s="55"/>
      <c r="F2" s="55"/>
      <c r="G2" s="55"/>
    </row>
    <row r="3" spans="1:24" s="5" customFormat="1" ht="39.6" customHeight="1">
      <c r="A3" s="49" t="s">
        <v>67</v>
      </c>
      <c r="B3" s="6" t="s">
        <v>3</v>
      </c>
      <c r="C3" s="6" t="s">
        <v>4</v>
      </c>
      <c r="D3" s="9" t="s">
        <v>5</v>
      </c>
      <c r="E3" s="7" t="s">
        <v>21</v>
      </c>
      <c r="F3" s="8" t="s">
        <v>7</v>
      </c>
      <c r="G3" s="9" t="s">
        <v>8</v>
      </c>
      <c r="W3" s="1"/>
      <c r="X3" s="1"/>
    </row>
    <row r="4" spans="1:24" s="5" customFormat="1" ht="25.9" customHeight="1">
      <c r="A4" s="49" t="s">
        <v>68</v>
      </c>
      <c r="B4" s="23">
        <v>1.5</v>
      </c>
      <c r="C4" s="23">
        <v>1220</v>
      </c>
      <c r="D4" s="17">
        <v>2440</v>
      </c>
      <c r="E4" s="17">
        <v>499</v>
      </c>
      <c r="F4" s="15">
        <f t="shared" ref="F4:F15" si="0">B4*C4*D4*2.7/1000000*E4</f>
        <v>6015.96396</v>
      </c>
      <c r="G4" s="16"/>
    </row>
    <row r="5" spans="1:24" s="5" customFormat="1" ht="25.9" customHeight="1">
      <c r="A5" s="49" t="s">
        <v>68</v>
      </c>
      <c r="B5" s="24">
        <v>2</v>
      </c>
      <c r="C5" s="24">
        <v>1220</v>
      </c>
      <c r="D5" s="13">
        <v>2440</v>
      </c>
      <c r="E5" s="17">
        <v>137</v>
      </c>
      <c r="F5" s="15">
        <f t="shared" si="0"/>
        <v>2202.2366400000005</v>
      </c>
      <c r="G5" s="13"/>
    </row>
    <row r="6" spans="1:24" s="5" customFormat="1" ht="25.9" customHeight="1">
      <c r="A6" s="49" t="s">
        <v>68</v>
      </c>
      <c r="B6" s="24">
        <v>2</v>
      </c>
      <c r="C6" s="24">
        <v>1250</v>
      </c>
      <c r="D6" s="13">
        <v>2500</v>
      </c>
      <c r="E6" s="17">
        <v>40</v>
      </c>
      <c r="F6" s="15">
        <v>675</v>
      </c>
      <c r="G6" s="13"/>
    </row>
    <row r="7" spans="1:24" s="5" customFormat="1" ht="25.9" customHeight="1">
      <c r="A7" s="49" t="s">
        <v>68</v>
      </c>
      <c r="B7" s="23">
        <v>2.5</v>
      </c>
      <c r="C7" s="23">
        <v>1220</v>
      </c>
      <c r="D7" s="17">
        <v>2440</v>
      </c>
      <c r="E7" s="17">
        <v>210</v>
      </c>
      <c r="F7" s="15">
        <f t="shared" si="0"/>
        <v>4219.6139999999996</v>
      </c>
      <c r="G7" s="16"/>
    </row>
    <row r="8" spans="1:24" s="5" customFormat="1" ht="25.9" customHeight="1">
      <c r="A8" s="49" t="s">
        <v>68</v>
      </c>
      <c r="B8" s="24">
        <v>3</v>
      </c>
      <c r="C8" s="24">
        <v>1150</v>
      </c>
      <c r="D8" s="13">
        <v>2150</v>
      </c>
      <c r="E8" s="17">
        <v>98</v>
      </c>
      <c r="F8" s="15">
        <f t="shared" si="0"/>
        <v>1962.6704999999999</v>
      </c>
      <c r="G8" s="13"/>
    </row>
    <row r="9" spans="1:24" s="5" customFormat="1" ht="25.9" customHeight="1">
      <c r="A9" s="49" t="s">
        <v>68</v>
      </c>
      <c r="B9" s="24">
        <v>3</v>
      </c>
      <c r="C9" s="24">
        <v>1220</v>
      </c>
      <c r="D9" s="13">
        <v>2440</v>
      </c>
      <c r="E9" s="17">
        <v>170</v>
      </c>
      <c r="F9" s="15">
        <f t="shared" si="0"/>
        <v>4099.0536000000002</v>
      </c>
      <c r="G9" s="13"/>
    </row>
    <row r="10" spans="1:24" s="5" customFormat="1" ht="25.9" customHeight="1">
      <c r="A10" s="49" t="s">
        <v>68</v>
      </c>
      <c r="B10" s="23">
        <v>3</v>
      </c>
      <c r="C10" s="23">
        <v>1250</v>
      </c>
      <c r="D10" s="17">
        <v>2500</v>
      </c>
      <c r="E10" s="17">
        <v>82</v>
      </c>
      <c r="F10" s="15">
        <f t="shared" si="0"/>
        <v>2075.625</v>
      </c>
      <c r="G10" s="16"/>
    </row>
    <row r="11" spans="1:24" s="5" customFormat="1" ht="25.9" customHeight="1">
      <c r="A11" s="49" t="s">
        <v>68</v>
      </c>
      <c r="B11" s="24">
        <v>5</v>
      </c>
      <c r="C11" s="24">
        <v>1250</v>
      </c>
      <c r="D11" s="13">
        <v>2500</v>
      </c>
      <c r="E11" s="17">
        <v>4</v>
      </c>
      <c r="F11" s="15">
        <f t="shared" si="0"/>
        <v>168.75</v>
      </c>
      <c r="G11" s="13"/>
    </row>
    <row r="12" spans="1:24" s="5" customFormat="1" ht="25.9" customHeight="1">
      <c r="A12" s="49" t="s">
        <v>69</v>
      </c>
      <c r="B12" s="23">
        <v>2</v>
      </c>
      <c r="C12" s="23">
        <v>1220</v>
      </c>
      <c r="D12" s="17">
        <v>2440</v>
      </c>
      <c r="E12" s="17">
        <v>130</v>
      </c>
      <c r="F12" s="15">
        <f t="shared" si="0"/>
        <v>2089.7136000000005</v>
      </c>
      <c r="G12" s="16"/>
    </row>
    <row r="13" spans="1:24" s="5" customFormat="1" ht="25.9" customHeight="1">
      <c r="A13" s="49" t="s">
        <v>73</v>
      </c>
      <c r="B13" s="23">
        <v>3</v>
      </c>
      <c r="C13" s="23">
        <v>1250</v>
      </c>
      <c r="D13" s="17">
        <v>2500</v>
      </c>
      <c r="E13" s="17">
        <v>17</v>
      </c>
      <c r="F13" s="15">
        <f t="shared" si="0"/>
        <v>430.3125</v>
      </c>
      <c r="G13" s="16"/>
    </row>
    <row r="14" spans="1:24" s="5" customFormat="1" ht="25.9" customHeight="1">
      <c r="A14" s="49" t="s">
        <v>69</v>
      </c>
      <c r="B14" s="23">
        <v>4</v>
      </c>
      <c r="C14" s="23">
        <v>1220</v>
      </c>
      <c r="D14" s="17">
        <v>2440</v>
      </c>
      <c r="E14" s="17">
        <v>17</v>
      </c>
      <c r="F14" s="15">
        <f t="shared" si="0"/>
        <v>546.54048000000012</v>
      </c>
      <c r="G14" s="16"/>
    </row>
    <row r="15" spans="1:24" s="5" customFormat="1" ht="25.9" customHeight="1">
      <c r="A15" s="49" t="s">
        <v>70</v>
      </c>
      <c r="B15" s="23">
        <v>12</v>
      </c>
      <c r="C15" s="23">
        <v>1220</v>
      </c>
      <c r="D15" s="17">
        <v>2440</v>
      </c>
      <c r="E15" s="17">
        <v>21</v>
      </c>
      <c r="F15" s="15">
        <f t="shared" si="0"/>
        <v>2025.41472</v>
      </c>
      <c r="G15" s="16"/>
    </row>
    <row r="16" spans="1:24" s="5" customFormat="1" ht="25.9" customHeight="1">
      <c r="A16" s="49"/>
      <c r="B16" s="23"/>
      <c r="C16" s="23"/>
      <c r="D16" s="17"/>
      <c r="E16" s="17"/>
      <c r="F16" s="15"/>
      <c r="G16" s="16"/>
    </row>
    <row r="17" spans="1:7" s="5" customFormat="1" ht="25.9" customHeight="1">
      <c r="A17" s="49"/>
      <c r="B17" s="23"/>
      <c r="C17" s="23"/>
      <c r="D17" s="17"/>
      <c r="E17" s="17"/>
      <c r="F17" s="15"/>
      <c r="G17" s="16"/>
    </row>
    <row r="18" spans="1:7" s="5" customFormat="1" ht="25.9" customHeight="1">
      <c r="A18" s="49"/>
      <c r="B18" s="23"/>
      <c r="C18" s="23"/>
      <c r="D18" s="17"/>
      <c r="E18" s="17"/>
      <c r="F18" s="15"/>
      <c r="G18" s="16"/>
    </row>
    <row r="19" spans="1:7" s="5" customFormat="1" ht="25.9" customHeight="1">
      <c r="A19" s="49"/>
      <c r="B19" s="23"/>
      <c r="C19" s="23"/>
      <c r="D19" s="17"/>
      <c r="E19" s="17"/>
      <c r="F19" s="15"/>
      <c r="G19" s="16"/>
    </row>
    <row r="20" spans="1:7" s="5" customFormat="1" ht="25.9" customHeight="1">
      <c r="A20" s="49"/>
      <c r="B20" s="23"/>
      <c r="C20" s="23"/>
      <c r="D20" s="17"/>
      <c r="E20" s="17"/>
      <c r="F20" s="15"/>
      <c r="G20" s="16"/>
    </row>
    <row r="21" spans="1:7" s="5" customFormat="1" ht="25.9" customHeight="1">
      <c r="A21" s="49"/>
      <c r="B21" s="23"/>
      <c r="C21" s="23"/>
      <c r="D21" s="17"/>
      <c r="E21" s="17"/>
      <c r="F21" s="15"/>
      <c r="G21" s="16"/>
    </row>
    <row r="22" spans="1:7" s="5" customFormat="1" ht="25.9" customHeight="1">
      <c r="A22" s="49"/>
      <c r="B22" s="23"/>
      <c r="C22" s="23"/>
      <c r="D22" s="17"/>
      <c r="E22" s="17"/>
      <c r="F22" s="15"/>
      <c r="G22" s="16"/>
    </row>
    <row r="23" spans="1:7" s="5" customFormat="1" ht="25.9" customHeight="1">
      <c r="A23" s="50"/>
      <c r="B23" s="23"/>
      <c r="C23" s="23"/>
      <c r="D23" s="17"/>
      <c r="E23" s="17"/>
      <c r="F23" s="15"/>
      <c r="G23" s="16"/>
    </row>
    <row r="24" spans="1:7" s="5" customFormat="1" ht="25.9" customHeight="1">
      <c r="A24" s="50"/>
      <c r="B24" s="23"/>
      <c r="C24" s="23"/>
      <c r="D24" s="17"/>
      <c r="E24" s="17"/>
      <c r="F24" s="15"/>
      <c r="G24" s="16"/>
    </row>
    <row r="25" spans="1:7" s="5" customFormat="1" ht="25.9" customHeight="1">
      <c r="A25" s="50"/>
      <c r="B25" s="23"/>
      <c r="C25" s="23"/>
      <c r="D25" s="17"/>
      <c r="E25" s="17"/>
      <c r="F25" s="15"/>
      <c r="G25" s="16"/>
    </row>
    <row r="26" spans="1:7" s="5" customFormat="1" ht="25.9" customHeight="1">
      <c r="A26" s="50"/>
      <c r="B26" s="23"/>
      <c r="C26" s="23"/>
      <c r="D26" s="17"/>
      <c r="E26" s="17"/>
      <c r="F26" s="15"/>
      <c r="G26" s="16"/>
    </row>
    <row r="27" spans="1:7" s="5" customFormat="1" ht="25.9" customHeight="1">
      <c r="A27" s="50"/>
      <c r="B27" s="23"/>
      <c r="C27" s="23"/>
      <c r="D27" s="17"/>
      <c r="E27" s="17"/>
      <c r="F27" s="15"/>
      <c r="G27" s="16"/>
    </row>
    <row r="28" spans="1:7" s="5" customFormat="1" ht="25.9" customHeight="1">
      <c r="A28" s="50"/>
      <c r="B28" s="23"/>
      <c r="C28" s="23"/>
      <c r="D28" s="17"/>
      <c r="E28" s="17"/>
      <c r="F28" s="15"/>
      <c r="G28" s="16"/>
    </row>
    <row r="29" spans="1:7" s="5" customFormat="1" ht="25.9" customHeight="1">
      <c r="A29" s="50"/>
      <c r="B29" s="23"/>
      <c r="C29" s="23"/>
      <c r="D29" s="17"/>
      <c r="E29" s="17"/>
      <c r="F29" s="15"/>
      <c r="G29" s="16"/>
    </row>
    <row r="30" spans="1:7" s="5" customFormat="1" ht="25.9" customHeight="1">
      <c r="B30" s="23"/>
      <c r="C30" s="23"/>
      <c r="D30" s="17"/>
      <c r="E30" s="17"/>
      <c r="F30" s="15"/>
      <c r="G30" s="16"/>
    </row>
    <row r="31" spans="1:7" s="5" customFormat="1" ht="25.9" customHeight="1">
      <c r="B31" s="23"/>
      <c r="C31" s="23"/>
      <c r="D31" s="17"/>
      <c r="E31" s="17"/>
      <c r="F31" s="15"/>
      <c r="G31" s="16"/>
    </row>
    <row r="32" spans="1:7" s="5" customFormat="1" ht="25.9" customHeight="1">
      <c r="B32" s="23"/>
      <c r="C32" s="23"/>
      <c r="D32" s="17"/>
      <c r="E32" s="17"/>
      <c r="F32" s="15"/>
      <c r="G32" s="16"/>
    </row>
    <row r="33" spans="2:7" s="5" customFormat="1" ht="25.9" customHeight="1">
      <c r="B33" s="23"/>
      <c r="C33" s="23"/>
      <c r="D33" s="17"/>
      <c r="E33" s="17"/>
      <c r="F33" s="15"/>
      <c r="G33" s="16"/>
    </row>
    <row r="34" spans="2:7" s="5" customFormat="1" ht="25.9" customHeight="1">
      <c r="B34" s="23"/>
      <c r="C34" s="23"/>
      <c r="D34" s="17"/>
      <c r="E34" s="17"/>
      <c r="F34" s="15"/>
      <c r="G34" s="16"/>
    </row>
    <row r="35" spans="2:7" s="5" customFormat="1" ht="25.9" customHeight="1">
      <c r="B35" s="23"/>
      <c r="C35" s="23"/>
      <c r="D35" s="17"/>
      <c r="E35" s="17"/>
      <c r="F35" s="15"/>
      <c r="G35" s="16"/>
    </row>
    <row r="36" spans="2:7" s="5" customFormat="1" ht="25.9" customHeight="1">
      <c r="B36" s="24"/>
      <c r="C36" s="24"/>
      <c r="D36" s="13"/>
      <c r="E36" s="17"/>
      <c r="F36" s="15"/>
      <c r="G36" s="13"/>
    </row>
    <row r="37" spans="2:7" s="5" customFormat="1" ht="25.9" customHeight="1">
      <c r="B37" s="24"/>
      <c r="C37" s="24"/>
      <c r="D37" s="13"/>
      <c r="E37" s="17"/>
      <c r="F37" s="15"/>
      <c r="G37" s="13"/>
    </row>
    <row r="38" spans="2:7" s="5" customFormat="1" ht="25.9" customHeight="1">
      <c r="B38" s="24"/>
      <c r="C38" s="24"/>
      <c r="D38" s="13"/>
      <c r="E38" s="17"/>
      <c r="F38" s="15"/>
      <c r="G38" s="13"/>
    </row>
    <row r="39" spans="2:7" s="5" customFormat="1" ht="25.9" customHeight="1">
      <c r="B39" s="28"/>
      <c r="C39" s="28"/>
      <c r="D39" s="29"/>
      <c r="E39" s="31"/>
      <c r="F39" s="32"/>
      <c r="G39" s="29"/>
    </row>
    <row r="40" spans="2:7" s="5" customFormat="1" ht="25.9" customHeight="1">
      <c r="B40" s="28"/>
      <c r="C40" s="28"/>
      <c r="D40" s="29"/>
      <c r="E40" s="31"/>
      <c r="F40" s="32"/>
      <c r="G40" s="29"/>
    </row>
    <row r="41" spans="2:7" s="5" customFormat="1" ht="25.9" customHeight="1">
      <c r="B41" s="33"/>
      <c r="C41" s="33"/>
      <c r="D41" s="31"/>
      <c r="E41" s="31"/>
      <c r="F41" s="34"/>
      <c r="G41" s="35"/>
    </row>
    <row r="42" spans="2:7" s="5" customFormat="1" ht="25.9" customHeight="1">
      <c r="B42" s="28"/>
      <c r="C42" s="28"/>
      <c r="D42" s="29"/>
      <c r="E42" s="28"/>
      <c r="F42" s="30"/>
      <c r="G42" s="29"/>
    </row>
    <row r="43" spans="2:7" s="5" customFormat="1" ht="25.9" customHeight="1">
      <c r="B43" s="28"/>
      <c r="C43" s="28"/>
      <c r="D43" s="29"/>
      <c r="E43" s="31"/>
      <c r="F43" s="32"/>
      <c r="G43" s="29"/>
    </row>
    <row r="44" spans="2:7" s="5" customFormat="1" ht="25.9" customHeight="1">
      <c r="B44" s="33"/>
      <c r="C44" s="33"/>
      <c r="D44" s="31"/>
      <c r="E44" s="31"/>
      <c r="F44" s="34"/>
      <c r="G44" s="35"/>
    </row>
    <row r="45" spans="2:7" s="5" customFormat="1" ht="25.9" customHeight="1">
      <c r="B45" s="28"/>
      <c r="C45" s="28"/>
      <c r="D45" s="29"/>
      <c r="E45" s="31"/>
      <c r="F45" s="32"/>
      <c r="G45" s="29"/>
    </row>
    <row r="46" spans="2:7" s="5" customFormat="1" ht="25.9" customHeight="1">
      <c r="B46" s="28"/>
      <c r="C46" s="28"/>
      <c r="D46" s="29"/>
      <c r="E46" s="31"/>
      <c r="F46" s="32"/>
      <c r="G46" s="29"/>
    </row>
    <row r="47" spans="2:7" s="5" customFormat="1" ht="25.9" customHeight="1">
      <c r="B47" s="28"/>
      <c r="C47" s="28"/>
      <c r="D47" s="29"/>
      <c r="E47" s="31"/>
      <c r="F47" s="32"/>
      <c r="G47" s="29"/>
    </row>
    <row r="48" spans="2:7" s="5" customFormat="1" ht="25.9" customHeight="1">
      <c r="B48" s="28"/>
      <c r="C48" s="28"/>
      <c r="D48" s="29"/>
      <c r="E48" s="31"/>
      <c r="F48" s="32"/>
      <c r="G48" s="29"/>
    </row>
    <row r="49" spans="2:7" s="5" customFormat="1" ht="25.9" customHeight="1">
      <c r="B49" s="28"/>
      <c r="C49" s="28"/>
      <c r="D49" s="29"/>
      <c r="E49" s="31"/>
      <c r="F49" s="32"/>
      <c r="G49" s="29"/>
    </row>
    <row r="50" spans="2:7" s="5" customFormat="1" ht="25.9" customHeight="1">
      <c r="B50" s="28"/>
      <c r="C50" s="28"/>
      <c r="D50" s="29"/>
      <c r="E50" s="31"/>
      <c r="F50" s="32"/>
      <c r="G50" s="29"/>
    </row>
    <row r="51" spans="2:7" s="5" customFormat="1" ht="25.9" customHeight="1">
      <c r="B51" s="28"/>
      <c r="C51" s="28"/>
      <c r="D51" s="29"/>
      <c r="E51" s="31"/>
      <c r="F51" s="32"/>
      <c r="G51" s="29"/>
    </row>
    <row r="52" spans="2:7" s="5" customFormat="1" ht="25.9" customHeight="1">
      <c r="B52" s="33"/>
      <c r="C52" s="33"/>
      <c r="D52" s="31"/>
      <c r="E52" s="31"/>
      <c r="F52" s="34"/>
      <c r="G52" s="35"/>
    </row>
    <row r="53" spans="2:7" s="5" customFormat="1" ht="25.9" customHeight="1">
      <c r="B53" s="28"/>
      <c r="C53" s="28"/>
      <c r="D53" s="29"/>
      <c r="E53" s="31"/>
      <c r="F53" s="32"/>
      <c r="G53" s="29"/>
    </row>
    <row r="54" spans="2:7" s="5" customFormat="1" ht="25.9" customHeight="1">
      <c r="B54" s="28"/>
      <c r="C54" s="28"/>
      <c r="D54" s="29"/>
      <c r="E54" s="31"/>
      <c r="F54" s="32"/>
      <c r="G54" s="29"/>
    </row>
    <row r="55" spans="2:7" s="5" customFormat="1" ht="25.9" customHeight="1">
      <c r="B55" s="28"/>
      <c r="C55" s="28"/>
      <c r="D55" s="29"/>
      <c r="E55" s="31"/>
      <c r="F55" s="32"/>
      <c r="G55" s="29"/>
    </row>
    <row r="56" spans="2:7" s="5" customFormat="1" ht="25.9" customHeight="1">
      <c r="B56" s="28"/>
      <c r="C56" s="28"/>
      <c r="D56" s="29"/>
      <c r="E56" s="31"/>
      <c r="F56" s="32"/>
      <c r="G56" s="29"/>
    </row>
    <row r="57" spans="2:7" s="5" customFormat="1" ht="25.9" customHeight="1">
      <c r="B57" s="28"/>
      <c r="C57" s="28"/>
      <c r="D57" s="29"/>
      <c r="E57" s="31"/>
      <c r="F57" s="32"/>
      <c r="G57" s="29"/>
    </row>
    <row r="58" spans="2:7" s="5" customFormat="1" ht="25.9" customHeight="1">
      <c r="B58" s="33"/>
      <c r="C58" s="33"/>
      <c r="D58" s="31"/>
      <c r="E58" s="31"/>
      <c r="F58" s="34"/>
      <c r="G58" s="35"/>
    </row>
    <row r="59" spans="2:7" s="5" customFormat="1" ht="25.9" customHeight="1">
      <c r="B59" s="28"/>
      <c r="C59" s="28"/>
      <c r="D59" s="29"/>
      <c r="E59" s="28"/>
      <c r="F59" s="30"/>
      <c r="G59" s="29"/>
    </row>
    <row r="60" spans="2:7" s="5" customFormat="1" ht="25.9" customHeight="1">
      <c r="B60" s="28"/>
      <c r="C60" s="28"/>
      <c r="D60" s="29"/>
      <c r="E60" s="28"/>
      <c r="F60" s="30"/>
      <c r="G60" s="29"/>
    </row>
    <row r="61" spans="2:7" s="5" customFormat="1" ht="25.9" customHeight="1">
      <c r="B61" s="28"/>
      <c r="C61" s="28"/>
      <c r="D61" s="29"/>
      <c r="E61" s="28"/>
      <c r="F61" s="30"/>
      <c r="G61" s="29"/>
    </row>
    <row r="62" spans="2:7" s="5" customFormat="1" ht="25.9" customHeight="1">
      <c r="B62" s="28"/>
      <c r="C62" s="28"/>
      <c r="D62" s="29"/>
      <c r="E62" s="28"/>
      <c r="F62" s="30"/>
      <c r="G62" s="29"/>
    </row>
    <row r="63" spans="2:7" s="5" customFormat="1" ht="25.9" customHeight="1">
      <c r="B63" s="28"/>
      <c r="C63" s="28"/>
      <c r="D63" s="29"/>
      <c r="E63" s="28"/>
      <c r="F63" s="30"/>
      <c r="G63" s="29"/>
    </row>
    <row r="64" spans="2:7" s="5" customFormat="1" ht="25.9" customHeight="1">
      <c r="B64" s="28"/>
      <c r="C64" s="28"/>
      <c r="D64" s="29"/>
      <c r="E64" s="28"/>
      <c r="F64" s="30"/>
      <c r="G64" s="29"/>
    </row>
    <row r="65" spans="2:7" s="5" customFormat="1" ht="25.9" customHeight="1">
      <c r="B65" s="28"/>
      <c r="C65" s="28"/>
      <c r="D65" s="29"/>
      <c r="E65" s="28"/>
      <c r="F65" s="30"/>
      <c r="G65" s="29"/>
    </row>
    <row r="66" spans="2:7" s="5" customFormat="1" ht="25.9" customHeight="1">
      <c r="B66" s="28"/>
      <c r="C66" s="28"/>
      <c r="D66" s="29"/>
      <c r="E66" s="28"/>
      <c r="F66" s="30">
        <f>SUM(F4:F65)</f>
        <v>26510.895</v>
      </c>
      <c r="G66" s="29"/>
    </row>
  </sheetData>
  <autoFilter ref="B3:G58">
    <filterColumn colId="0"/>
  </autoFilter>
  <mergeCells count="1">
    <mergeCell ref="A1:G2"/>
  </mergeCells>
  <phoneticPr fontId="19" type="noConversion"/>
  <pageMargins left="0.69930555555555596" right="0.69930555555555596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>
  <dimension ref="A1:IV59"/>
  <sheetViews>
    <sheetView workbookViewId="0">
      <pane ySplit="3" topLeftCell="A11" activePane="bottomLeft" state="frozen"/>
      <selection pane="bottomLeft" sqref="A1:F26"/>
    </sheetView>
  </sheetViews>
  <sheetFormatPr defaultColWidth="9" defaultRowHeight="13.5"/>
  <cols>
    <col min="1" max="2" width="12.125" style="1" customWidth="1"/>
    <col min="3" max="3" width="12.125" style="4" customWidth="1"/>
    <col min="4" max="4" width="16.625" style="1" customWidth="1"/>
    <col min="5" max="5" width="11.375" style="3" customWidth="1"/>
    <col min="6" max="6" width="25" style="4" customWidth="1"/>
    <col min="7" max="21" width="8.875" style="5" customWidth="1"/>
    <col min="22" max="256" width="8.875" style="1" customWidth="1"/>
  </cols>
  <sheetData>
    <row r="1" spans="1:23" ht="39.6" customHeight="1">
      <c r="A1" s="51" t="s">
        <v>72</v>
      </c>
      <c r="B1" s="51"/>
      <c r="C1" s="51"/>
      <c r="D1" s="51"/>
      <c r="E1" s="51"/>
      <c r="F1" s="51"/>
    </row>
    <row r="2" spans="1:23" ht="27" customHeight="1">
      <c r="A2" s="52"/>
      <c r="B2" s="52"/>
      <c r="C2" s="52"/>
      <c r="D2" s="52"/>
      <c r="E2" s="52"/>
      <c r="F2" s="52"/>
    </row>
    <row r="3" spans="1:23" s="5" customFormat="1" ht="39.6" customHeight="1">
      <c r="A3" s="6" t="s">
        <v>3</v>
      </c>
      <c r="B3" s="6" t="s">
        <v>4</v>
      </c>
      <c r="C3" s="9" t="s">
        <v>5</v>
      </c>
      <c r="D3" s="7" t="s">
        <v>21</v>
      </c>
      <c r="E3" s="8" t="s">
        <v>7</v>
      </c>
      <c r="F3" s="9" t="s">
        <v>8</v>
      </c>
      <c r="V3" s="1"/>
      <c r="W3" s="1"/>
    </row>
    <row r="4" spans="1:23" s="5" customFormat="1" ht="25.9" customHeight="1">
      <c r="A4" s="24">
        <v>85</v>
      </c>
      <c r="B4" s="24">
        <v>290</v>
      </c>
      <c r="C4" s="13">
        <v>1800</v>
      </c>
      <c r="D4" s="17">
        <v>1</v>
      </c>
      <c r="E4" s="15">
        <f t="shared" ref="E4:E26" si="0">A4*B4*C4*2.7/1000000*D4</f>
        <v>119.79900000000002</v>
      </c>
      <c r="F4" s="13"/>
    </row>
    <row r="5" spans="1:23" s="5" customFormat="1" ht="25.9" customHeight="1">
      <c r="A5" s="23">
        <v>75</v>
      </c>
      <c r="B5" s="23">
        <v>370</v>
      </c>
      <c r="C5" s="17">
        <v>2000</v>
      </c>
      <c r="D5" s="17">
        <v>1</v>
      </c>
      <c r="E5" s="15">
        <f t="shared" si="0"/>
        <v>149.85</v>
      </c>
      <c r="F5" s="16"/>
    </row>
    <row r="6" spans="1:23" s="5" customFormat="1" ht="25.9" customHeight="1">
      <c r="A6" s="23">
        <v>90</v>
      </c>
      <c r="B6" s="23">
        <v>250</v>
      </c>
      <c r="C6" s="17">
        <v>2770</v>
      </c>
      <c r="D6" s="17">
        <v>1</v>
      </c>
      <c r="E6" s="15">
        <f t="shared" si="0"/>
        <v>168.2775</v>
      </c>
      <c r="F6" s="16"/>
    </row>
    <row r="7" spans="1:23" s="5" customFormat="1" ht="25.9" customHeight="1">
      <c r="A7" s="23">
        <v>32</v>
      </c>
      <c r="B7" s="23">
        <v>740</v>
      </c>
      <c r="C7" s="17">
        <v>1220</v>
      </c>
      <c r="D7" s="17">
        <v>1</v>
      </c>
      <c r="E7" s="15">
        <f t="shared" si="0"/>
        <v>78.001919999999998</v>
      </c>
      <c r="F7" s="16"/>
    </row>
    <row r="8" spans="1:23" s="5" customFormat="1" ht="25.9" customHeight="1">
      <c r="A8" s="23">
        <v>125</v>
      </c>
      <c r="B8" s="23">
        <v>245</v>
      </c>
      <c r="C8" s="17">
        <v>1220</v>
      </c>
      <c r="D8" s="17">
        <v>1</v>
      </c>
      <c r="E8" s="15">
        <f t="shared" si="0"/>
        <v>100.87875</v>
      </c>
      <c r="F8" s="16"/>
    </row>
    <row r="9" spans="1:23" s="5" customFormat="1" ht="25.9" customHeight="1">
      <c r="A9" s="23">
        <v>90</v>
      </c>
      <c r="B9" s="23">
        <v>350</v>
      </c>
      <c r="C9" s="17">
        <v>600</v>
      </c>
      <c r="D9" s="17">
        <v>1</v>
      </c>
      <c r="E9" s="15">
        <f t="shared" si="0"/>
        <v>51.03</v>
      </c>
      <c r="F9" s="16"/>
    </row>
    <row r="10" spans="1:23" s="5" customFormat="1" ht="25.9" customHeight="1">
      <c r="A10" s="23">
        <v>125</v>
      </c>
      <c r="B10" s="23">
        <v>520</v>
      </c>
      <c r="C10" s="17">
        <v>660</v>
      </c>
      <c r="D10" s="17">
        <v>1</v>
      </c>
      <c r="E10" s="15">
        <f t="shared" si="0"/>
        <v>115.83000000000001</v>
      </c>
      <c r="F10" s="16"/>
    </row>
    <row r="11" spans="1:23" s="5" customFormat="1" ht="25.9" customHeight="1">
      <c r="A11" s="23">
        <v>150</v>
      </c>
      <c r="B11" s="23">
        <v>210</v>
      </c>
      <c r="C11" s="17">
        <v>1150</v>
      </c>
      <c r="D11" s="17">
        <v>1</v>
      </c>
      <c r="E11" s="15">
        <f t="shared" si="0"/>
        <v>97.807500000000005</v>
      </c>
      <c r="F11" s="16"/>
    </row>
    <row r="12" spans="1:23" s="5" customFormat="1" ht="25.9" customHeight="1">
      <c r="A12" s="23">
        <v>130</v>
      </c>
      <c r="B12" s="23">
        <v>680</v>
      </c>
      <c r="C12" s="17">
        <v>470</v>
      </c>
      <c r="D12" s="17">
        <v>1</v>
      </c>
      <c r="E12" s="15">
        <f t="shared" si="0"/>
        <v>112.17959999999999</v>
      </c>
      <c r="F12" s="16"/>
    </row>
    <row r="13" spans="1:23" s="5" customFormat="1" ht="25.9" customHeight="1">
      <c r="A13" s="23">
        <v>130</v>
      </c>
      <c r="B13" s="23">
        <v>750</v>
      </c>
      <c r="C13" s="17">
        <v>230</v>
      </c>
      <c r="D13" s="17">
        <v>1</v>
      </c>
      <c r="E13" s="15">
        <f t="shared" si="0"/>
        <v>60.547500000000007</v>
      </c>
      <c r="F13" s="16"/>
    </row>
    <row r="14" spans="1:23" s="5" customFormat="1" ht="25.9" customHeight="1">
      <c r="A14" s="23">
        <v>152</v>
      </c>
      <c r="B14" s="23">
        <v>580</v>
      </c>
      <c r="C14" s="17">
        <v>635</v>
      </c>
      <c r="D14" s="17">
        <v>1</v>
      </c>
      <c r="E14" s="15">
        <f t="shared" si="0"/>
        <v>151.15031999999999</v>
      </c>
      <c r="F14" s="16"/>
    </row>
    <row r="15" spans="1:23" s="5" customFormat="1" ht="25.9" customHeight="1">
      <c r="A15" s="23">
        <v>133</v>
      </c>
      <c r="B15" s="23">
        <v>250</v>
      </c>
      <c r="C15" s="17">
        <v>1400</v>
      </c>
      <c r="D15" s="17">
        <v>1</v>
      </c>
      <c r="E15" s="15">
        <f t="shared" si="0"/>
        <v>125.68500000000002</v>
      </c>
      <c r="F15" s="16"/>
    </row>
    <row r="16" spans="1:23" s="5" customFormat="1" ht="25.9" customHeight="1">
      <c r="A16" s="23">
        <v>133</v>
      </c>
      <c r="B16" s="23">
        <v>750</v>
      </c>
      <c r="C16" s="17">
        <v>315</v>
      </c>
      <c r="D16" s="17">
        <v>1</v>
      </c>
      <c r="E16" s="15">
        <f t="shared" si="0"/>
        <v>84.837374999999994</v>
      </c>
      <c r="F16" s="16"/>
    </row>
    <row r="17" spans="1:6" s="5" customFormat="1" ht="25.9" customHeight="1">
      <c r="A17" s="23">
        <v>170</v>
      </c>
      <c r="B17" s="23">
        <v>250</v>
      </c>
      <c r="C17" s="17">
        <v>1100</v>
      </c>
      <c r="D17" s="17">
        <v>1</v>
      </c>
      <c r="E17" s="15">
        <f t="shared" si="0"/>
        <v>126.22500000000001</v>
      </c>
      <c r="F17" s="16"/>
    </row>
    <row r="18" spans="1:6" s="5" customFormat="1" ht="25.9" customHeight="1">
      <c r="A18" s="23">
        <v>85</v>
      </c>
      <c r="B18" s="23">
        <v>330</v>
      </c>
      <c r="C18" s="17">
        <v>1130</v>
      </c>
      <c r="D18" s="17">
        <v>1</v>
      </c>
      <c r="E18" s="15">
        <f t="shared" si="0"/>
        <v>85.580550000000002</v>
      </c>
      <c r="F18" s="16"/>
    </row>
    <row r="19" spans="1:6" s="5" customFormat="1" ht="25.9" customHeight="1">
      <c r="A19" s="23">
        <v>32</v>
      </c>
      <c r="B19" s="23">
        <v>740</v>
      </c>
      <c r="C19" s="17">
        <v>1500</v>
      </c>
      <c r="D19" s="17">
        <v>1</v>
      </c>
      <c r="E19" s="15">
        <f t="shared" si="0"/>
        <v>95.903999999999996</v>
      </c>
      <c r="F19" s="16"/>
    </row>
    <row r="20" spans="1:6" s="5" customFormat="1" ht="25.9" customHeight="1">
      <c r="A20" s="23">
        <v>110</v>
      </c>
      <c r="B20" s="23">
        <v>380</v>
      </c>
      <c r="C20" s="17">
        <v>1100</v>
      </c>
      <c r="D20" s="17">
        <v>1</v>
      </c>
      <c r="E20" s="15">
        <f t="shared" si="0"/>
        <v>124.14600000000002</v>
      </c>
      <c r="F20" s="16"/>
    </row>
    <row r="21" spans="1:6" s="5" customFormat="1" ht="25.9" customHeight="1">
      <c r="A21" s="23">
        <v>90</v>
      </c>
      <c r="B21" s="23">
        <v>250</v>
      </c>
      <c r="C21" s="17">
        <v>650</v>
      </c>
      <c r="D21" s="17">
        <v>1</v>
      </c>
      <c r="E21" s="15">
        <f t="shared" si="0"/>
        <v>39.487499999999997</v>
      </c>
      <c r="F21" s="16"/>
    </row>
    <row r="22" spans="1:6" s="5" customFormat="1" ht="25.9" customHeight="1">
      <c r="A22" s="23">
        <v>120</v>
      </c>
      <c r="B22" s="23">
        <v>260</v>
      </c>
      <c r="C22" s="17">
        <v>1160</v>
      </c>
      <c r="D22" s="17">
        <v>1</v>
      </c>
      <c r="E22" s="15">
        <f t="shared" si="0"/>
        <v>97.718400000000003</v>
      </c>
      <c r="F22" s="16"/>
    </row>
    <row r="23" spans="1:6" s="5" customFormat="1" ht="25.9" customHeight="1">
      <c r="A23" s="23">
        <v>100</v>
      </c>
      <c r="B23" s="23">
        <v>190</v>
      </c>
      <c r="C23" s="17">
        <v>730</v>
      </c>
      <c r="D23" s="17">
        <v>1</v>
      </c>
      <c r="E23" s="15">
        <f t="shared" si="0"/>
        <v>37.448999999999998</v>
      </c>
      <c r="F23" s="16"/>
    </row>
    <row r="24" spans="1:6" s="5" customFormat="1" ht="25.9" customHeight="1">
      <c r="A24" s="23">
        <v>120</v>
      </c>
      <c r="B24" s="23">
        <v>320</v>
      </c>
      <c r="C24" s="17">
        <v>1160</v>
      </c>
      <c r="D24" s="17">
        <v>1</v>
      </c>
      <c r="E24" s="15">
        <f t="shared" si="0"/>
        <v>120.26880000000001</v>
      </c>
      <c r="F24" s="16"/>
    </row>
    <row r="25" spans="1:6" s="5" customFormat="1" ht="25.9" customHeight="1">
      <c r="A25" s="23">
        <v>115</v>
      </c>
      <c r="B25" s="23">
        <v>380</v>
      </c>
      <c r="C25" s="17">
        <v>770</v>
      </c>
      <c r="D25" s="17">
        <v>1</v>
      </c>
      <c r="E25" s="15">
        <f t="shared" si="0"/>
        <v>90.8523</v>
      </c>
      <c r="F25" s="16"/>
    </row>
    <row r="26" spans="1:6" s="5" customFormat="1" ht="25.9" customHeight="1">
      <c r="A26" s="23">
        <v>133</v>
      </c>
      <c r="B26" s="23">
        <v>310</v>
      </c>
      <c r="C26" s="17">
        <v>1680</v>
      </c>
      <c r="D26" s="17">
        <v>1</v>
      </c>
      <c r="E26" s="15">
        <f t="shared" si="0"/>
        <v>187.01928000000001</v>
      </c>
      <c r="F26" s="16"/>
    </row>
    <row r="27" spans="1:6" s="5" customFormat="1" ht="25.9" customHeight="1">
      <c r="A27" s="23"/>
      <c r="B27" s="23"/>
      <c r="C27" s="17"/>
      <c r="D27" s="17"/>
      <c r="E27" s="15"/>
      <c r="F27" s="16"/>
    </row>
    <row r="28" spans="1:6" s="5" customFormat="1" ht="25.9" customHeight="1">
      <c r="A28" s="24"/>
      <c r="B28" s="24"/>
      <c r="C28" s="13"/>
      <c r="D28" s="17"/>
      <c r="E28" s="15"/>
      <c r="F28" s="13"/>
    </row>
    <row r="29" spans="1:6" s="5" customFormat="1" ht="25.9" customHeight="1">
      <c r="A29" s="24"/>
      <c r="B29" s="24"/>
      <c r="C29" s="13"/>
      <c r="D29" s="17"/>
      <c r="E29" s="15"/>
      <c r="F29" s="13"/>
    </row>
    <row r="30" spans="1:6" s="5" customFormat="1" ht="25.9" customHeight="1">
      <c r="A30" s="24"/>
      <c r="B30" s="24"/>
      <c r="C30" s="13"/>
      <c r="D30" s="17"/>
      <c r="E30" s="15"/>
      <c r="F30" s="48"/>
    </row>
    <row r="31" spans="1:6" s="5" customFormat="1" ht="25.9" customHeight="1">
      <c r="A31" s="24"/>
      <c r="B31" s="24"/>
      <c r="C31" s="13"/>
      <c r="D31" s="17"/>
      <c r="E31" s="15"/>
      <c r="F31" s="13"/>
    </row>
    <row r="32" spans="1:6" s="5" customFormat="1" ht="25.9" customHeight="1">
      <c r="A32" s="28"/>
      <c r="B32" s="28"/>
      <c r="C32" s="29"/>
      <c r="D32" s="31"/>
      <c r="E32" s="32"/>
      <c r="F32" s="29"/>
    </row>
    <row r="33" spans="1:6" s="5" customFormat="1" ht="25.9" customHeight="1">
      <c r="A33" s="28"/>
      <c r="B33" s="28"/>
      <c r="C33" s="29"/>
      <c r="D33" s="31"/>
      <c r="E33" s="32"/>
      <c r="F33" s="29"/>
    </row>
    <row r="34" spans="1:6" s="5" customFormat="1" ht="25.9" customHeight="1">
      <c r="A34" s="33"/>
      <c r="B34" s="33"/>
      <c r="C34" s="31"/>
      <c r="D34" s="31"/>
      <c r="E34" s="34"/>
      <c r="F34" s="35"/>
    </row>
    <row r="35" spans="1:6" s="5" customFormat="1" ht="25.9" customHeight="1">
      <c r="A35" s="28"/>
      <c r="B35" s="28"/>
      <c r="C35" s="29"/>
      <c r="D35" s="28"/>
      <c r="E35" s="30"/>
      <c r="F35" s="29"/>
    </row>
    <row r="36" spans="1:6" s="5" customFormat="1" ht="25.9" customHeight="1">
      <c r="A36" s="28"/>
      <c r="B36" s="28"/>
      <c r="C36" s="29"/>
      <c r="D36" s="31"/>
      <c r="E36" s="32"/>
      <c r="F36" s="29"/>
    </row>
    <row r="37" spans="1:6" s="5" customFormat="1" ht="25.9" customHeight="1">
      <c r="A37" s="33"/>
      <c r="B37" s="33"/>
      <c r="C37" s="31"/>
      <c r="D37" s="31"/>
      <c r="E37" s="34"/>
      <c r="F37" s="35"/>
    </row>
    <row r="38" spans="1:6" s="5" customFormat="1" ht="25.9" customHeight="1">
      <c r="A38" s="28"/>
      <c r="B38" s="28"/>
      <c r="C38" s="29"/>
      <c r="D38" s="31"/>
      <c r="E38" s="32"/>
      <c r="F38" s="29"/>
    </row>
    <row r="39" spans="1:6" s="5" customFormat="1" ht="25.9" customHeight="1">
      <c r="A39" s="28"/>
      <c r="B39" s="28"/>
      <c r="C39" s="29"/>
      <c r="D39" s="31"/>
      <c r="E39" s="32"/>
      <c r="F39" s="29"/>
    </row>
    <row r="40" spans="1:6" s="5" customFormat="1" ht="25.9" customHeight="1">
      <c r="A40" s="28"/>
      <c r="B40" s="28"/>
      <c r="C40" s="29"/>
      <c r="D40" s="31"/>
      <c r="E40" s="32"/>
      <c r="F40" s="29"/>
    </row>
    <row r="41" spans="1:6" s="5" customFormat="1" ht="25.9" customHeight="1">
      <c r="A41" s="28"/>
      <c r="B41" s="28"/>
      <c r="C41" s="29"/>
      <c r="D41" s="31"/>
      <c r="E41" s="32"/>
      <c r="F41" s="29"/>
    </row>
    <row r="42" spans="1:6" s="5" customFormat="1" ht="25.9" customHeight="1">
      <c r="A42" s="28"/>
      <c r="B42" s="28"/>
      <c r="C42" s="29"/>
      <c r="D42" s="31"/>
      <c r="E42" s="32"/>
      <c r="F42" s="29"/>
    </row>
    <row r="43" spans="1:6" s="5" customFormat="1" ht="25.9" customHeight="1">
      <c r="A43" s="28"/>
      <c r="B43" s="28"/>
      <c r="C43" s="29"/>
      <c r="D43" s="31"/>
      <c r="E43" s="32"/>
      <c r="F43" s="29"/>
    </row>
    <row r="44" spans="1:6" s="5" customFormat="1" ht="25.9" customHeight="1">
      <c r="A44" s="28"/>
      <c r="B44" s="28"/>
      <c r="C44" s="29"/>
      <c r="D44" s="31"/>
      <c r="E44" s="32"/>
      <c r="F44" s="29"/>
    </row>
    <row r="45" spans="1:6" s="5" customFormat="1" ht="25.9" customHeight="1">
      <c r="A45" s="33"/>
      <c r="B45" s="33"/>
      <c r="C45" s="31"/>
      <c r="D45" s="31"/>
      <c r="E45" s="34"/>
      <c r="F45" s="35"/>
    </row>
    <row r="46" spans="1:6" s="5" customFormat="1" ht="25.9" customHeight="1">
      <c r="A46" s="28"/>
      <c r="B46" s="28"/>
      <c r="C46" s="29"/>
      <c r="D46" s="31"/>
      <c r="E46" s="32"/>
      <c r="F46" s="29"/>
    </row>
    <row r="47" spans="1:6" s="5" customFormat="1" ht="25.9" customHeight="1">
      <c r="A47" s="28"/>
      <c r="B47" s="28"/>
      <c r="C47" s="29"/>
      <c r="D47" s="31"/>
      <c r="E47" s="32"/>
      <c r="F47" s="29"/>
    </row>
    <row r="48" spans="1:6" s="5" customFormat="1" ht="25.9" customHeight="1">
      <c r="A48" s="28"/>
      <c r="B48" s="28"/>
      <c r="C48" s="29"/>
      <c r="D48" s="31"/>
      <c r="E48" s="32"/>
      <c r="F48" s="29"/>
    </row>
    <row r="49" spans="1:6" s="5" customFormat="1" ht="25.9" customHeight="1">
      <c r="A49" s="28"/>
      <c r="B49" s="28"/>
      <c r="C49" s="29"/>
      <c r="D49" s="31"/>
      <c r="E49" s="32"/>
      <c r="F49" s="29"/>
    </row>
    <row r="50" spans="1:6" s="5" customFormat="1" ht="25.9" customHeight="1">
      <c r="A50" s="28"/>
      <c r="B50" s="28"/>
      <c r="C50" s="29"/>
      <c r="D50" s="31"/>
      <c r="E50" s="32"/>
      <c r="F50" s="29"/>
    </row>
    <row r="51" spans="1:6" s="5" customFormat="1" ht="25.9" customHeight="1">
      <c r="A51" s="33"/>
      <c r="B51" s="33"/>
      <c r="C51" s="31"/>
      <c r="D51" s="31"/>
      <c r="E51" s="34"/>
      <c r="F51" s="35"/>
    </row>
    <row r="52" spans="1:6" s="5" customFormat="1" ht="25.9" customHeight="1">
      <c r="A52" s="28"/>
      <c r="B52" s="28"/>
      <c r="C52" s="29"/>
      <c r="D52" s="28"/>
      <c r="E52" s="30"/>
      <c r="F52" s="29"/>
    </row>
    <row r="53" spans="1:6" s="5" customFormat="1" ht="25.9" customHeight="1">
      <c r="A53" s="28"/>
      <c r="B53" s="28"/>
      <c r="C53" s="29"/>
      <c r="D53" s="28"/>
      <c r="E53" s="30"/>
      <c r="F53" s="29"/>
    </row>
    <row r="54" spans="1:6" s="5" customFormat="1" ht="25.9" customHeight="1">
      <c r="A54" s="28"/>
      <c r="B54" s="28"/>
      <c r="C54" s="29"/>
      <c r="D54" s="28"/>
      <c r="E54" s="30"/>
      <c r="F54" s="29"/>
    </row>
    <row r="55" spans="1:6" s="5" customFormat="1" ht="25.9" customHeight="1">
      <c r="A55" s="28"/>
      <c r="B55" s="28"/>
      <c r="C55" s="29"/>
      <c r="D55" s="28"/>
      <c r="E55" s="30"/>
      <c r="F55" s="29"/>
    </row>
    <row r="56" spans="1:6" s="5" customFormat="1" ht="25.9" customHeight="1">
      <c r="A56" s="28"/>
      <c r="B56" s="28"/>
      <c r="C56" s="29"/>
      <c r="D56" s="28"/>
      <c r="E56" s="30"/>
      <c r="F56" s="29"/>
    </row>
    <row r="57" spans="1:6" s="5" customFormat="1" ht="25.9" customHeight="1">
      <c r="A57" s="28"/>
      <c r="B57" s="28"/>
      <c r="C57" s="29"/>
      <c r="D57" s="28"/>
      <c r="E57" s="30"/>
      <c r="F57" s="29"/>
    </row>
    <row r="58" spans="1:6" s="5" customFormat="1" ht="25.9" customHeight="1">
      <c r="A58" s="28"/>
      <c r="B58" s="28"/>
      <c r="C58" s="29"/>
      <c r="D58" s="28"/>
      <c r="E58" s="30"/>
      <c r="F58" s="29"/>
    </row>
    <row r="59" spans="1:6" s="5" customFormat="1" ht="25.9" customHeight="1">
      <c r="A59" s="28"/>
      <c r="B59" s="28"/>
      <c r="C59" s="29"/>
      <c r="D59" s="28"/>
      <c r="E59" s="30">
        <f>SUM(E4:E58)</f>
        <v>2420.5252949999995</v>
      </c>
      <c r="F59" s="29"/>
    </row>
  </sheetData>
  <autoFilter ref="A3:F51">
    <filterColumn colId="0"/>
  </autoFilter>
  <mergeCells count="2">
    <mergeCell ref="A1:F1"/>
    <mergeCell ref="A2:F2"/>
  </mergeCells>
  <phoneticPr fontId="1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92</vt:i4>
      </vt:variant>
    </vt:vector>
  </HeadingPairs>
  <TitlesOfParts>
    <vt:vector size="92" baseType="lpstr">
      <vt:lpstr>精整2017-02-14</vt:lpstr>
      <vt:lpstr>淬火2017-02-14</vt:lpstr>
      <vt:lpstr>板材2017-02-14</vt:lpstr>
      <vt:lpstr>精整2017-02-15</vt:lpstr>
      <vt:lpstr>淬火2017-02-15</vt:lpstr>
      <vt:lpstr>板材2017-02-15</vt:lpstr>
      <vt:lpstr>精整2017-02-16</vt:lpstr>
      <vt:lpstr>淬火2017-02-16</vt:lpstr>
      <vt:lpstr>板材2017-02-16</vt:lpstr>
      <vt:lpstr>精整2017-02-17</vt:lpstr>
      <vt:lpstr>淬火2017-02-17</vt:lpstr>
      <vt:lpstr>板材2017-02-17</vt:lpstr>
      <vt:lpstr>精整2017-02-18</vt:lpstr>
      <vt:lpstr>淬火2017-02-18</vt:lpstr>
      <vt:lpstr>板材2017-02-18</vt:lpstr>
      <vt:lpstr>精整2017-02-19</vt:lpstr>
      <vt:lpstr>淬火2017-02-19</vt:lpstr>
      <vt:lpstr>板材2017-02-19</vt:lpstr>
      <vt:lpstr>精整2017-02-20</vt:lpstr>
      <vt:lpstr>淬火2017-02-20</vt:lpstr>
      <vt:lpstr>板材2017-02-20</vt:lpstr>
      <vt:lpstr>精整2017-02-21</vt:lpstr>
      <vt:lpstr>淬火2017-02-21</vt:lpstr>
      <vt:lpstr>板材2017-02-21</vt:lpstr>
      <vt:lpstr>精整2017-02-22</vt:lpstr>
      <vt:lpstr>淬火2017-02-22</vt:lpstr>
      <vt:lpstr>板材2017-02-22</vt:lpstr>
      <vt:lpstr>精整2017-02-23</vt:lpstr>
      <vt:lpstr>淬火2017-02-23</vt:lpstr>
      <vt:lpstr>板材2017-02-23</vt:lpstr>
      <vt:lpstr>精整2017-02-24</vt:lpstr>
      <vt:lpstr>淬火2017-02-24</vt:lpstr>
      <vt:lpstr>板材2017-02-24</vt:lpstr>
      <vt:lpstr>精整2017-02-25</vt:lpstr>
      <vt:lpstr>淬火2017-02-25</vt:lpstr>
      <vt:lpstr>板材2017-02-25</vt:lpstr>
      <vt:lpstr>精整2017-02-26</vt:lpstr>
      <vt:lpstr>淬火2017-02-26</vt:lpstr>
      <vt:lpstr>板材2017-02-26</vt:lpstr>
      <vt:lpstr>精整2017-02-28</vt:lpstr>
      <vt:lpstr>淬火2017-02-28</vt:lpstr>
      <vt:lpstr>板材2017-02-28</vt:lpstr>
      <vt:lpstr>精整2017-03-01</vt:lpstr>
      <vt:lpstr>淬火2017-03-01</vt:lpstr>
      <vt:lpstr>板材2017-03-01</vt:lpstr>
      <vt:lpstr>精整2017-03-02</vt:lpstr>
      <vt:lpstr>淬火2017-03-02</vt:lpstr>
      <vt:lpstr>板材2017-03-02</vt:lpstr>
      <vt:lpstr>精整2017-03-03</vt:lpstr>
      <vt:lpstr>淬火2017-03-03</vt:lpstr>
      <vt:lpstr>板材2017-03-03</vt:lpstr>
      <vt:lpstr>精整2017-03-05</vt:lpstr>
      <vt:lpstr>淬火2017-03-05</vt:lpstr>
      <vt:lpstr>板材2017-03-05</vt:lpstr>
      <vt:lpstr>精整2017-03-06</vt:lpstr>
      <vt:lpstr>淬火2017-03-06</vt:lpstr>
      <vt:lpstr>板材2017-03-06</vt:lpstr>
      <vt:lpstr>精整2017-03-07</vt:lpstr>
      <vt:lpstr>淬火2017-03-07</vt:lpstr>
      <vt:lpstr>板材2017-03-07</vt:lpstr>
      <vt:lpstr>精整2017-03-08</vt:lpstr>
      <vt:lpstr>淬火2017-03-08</vt:lpstr>
      <vt:lpstr>板材2017-03-08</vt:lpstr>
      <vt:lpstr>精整2017-03-09</vt:lpstr>
      <vt:lpstr>淬火2017-03-09</vt:lpstr>
      <vt:lpstr>板材2017-03-09</vt:lpstr>
      <vt:lpstr>精整2017-03-10</vt:lpstr>
      <vt:lpstr>淬火2017-03-10</vt:lpstr>
      <vt:lpstr>板材2017-03-10</vt:lpstr>
      <vt:lpstr>精整2017-03-14</vt:lpstr>
      <vt:lpstr>淬火2017-03-14</vt:lpstr>
      <vt:lpstr>板材2017-03-14</vt:lpstr>
      <vt:lpstr>精整2017-03-15</vt:lpstr>
      <vt:lpstr>淬火2017-03-15</vt:lpstr>
      <vt:lpstr>板材2017-03-15</vt:lpstr>
      <vt:lpstr>精整2017-03-16</vt:lpstr>
      <vt:lpstr>淬火2017-03-16</vt:lpstr>
      <vt:lpstr>板材2017-03-16</vt:lpstr>
      <vt:lpstr>精整2017-03-18</vt:lpstr>
      <vt:lpstr>淬火2017-03-18</vt:lpstr>
      <vt:lpstr>板材2017-03-18</vt:lpstr>
      <vt:lpstr>精整2017-03-20</vt:lpstr>
      <vt:lpstr>淬火2017-03-20</vt:lpstr>
      <vt:lpstr>板材2017-03-20</vt:lpstr>
      <vt:lpstr>淬火2017-03-30</vt:lpstr>
      <vt:lpstr>精整2017-03-30</vt:lpstr>
      <vt:lpstr>板材2017-03-30</vt:lpstr>
      <vt:lpstr>5052库存</vt:lpstr>
      <vt:lpstr>6061T6库存</vt:lpstr>
      <vt:lpstr>5083库存</vt:lpstr>
      <vt:lpstr>薄板库存</vt:lpstr>
      <vt:lpstr>7075库存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zcy19</dc:creator>
  <cp:lastModifiedBy>Administrator</cp:lastModifiedBy>
  <dcterms:created xsi:type="dcterms:W3CDTF">2017-02-12T05:58:00Z</dcterms:created>
  <dcterms:modified xsi:type="dcterms:W3CDTF">2017-05-04T03:21:05Z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